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firstSheet="16" activeTab="16"/>
  </bookViews>
  <sheets>
    <sheet name="Intro and Index" sheetId="1" r:id="rId1"/>
    <sheet name="HF-10" sheetId="2" r:id="rId2"/>
    <sheet name="SB-2T" sheetId="3" r:id="rId3"/>
    <sheet name="LBG-2T" sheetId="4" r:id="rId4"/>
    <sheet name="ST" sheetId="5" r:id="rId5"/>
    <sheet name="Sample State Display" sheetId="6" r:id="rId6"/>
    <sheet name="National UR&amp;E" sheetId="7" r:id="rId7"/>
    <sheet name="State Summary" sheetId="8" r:id="rId8"/>
    <sheet name="HDF" sheetId="9" r:id="rId9"/>
    <sheet name="SDF" sheetId="10" r:id="rId10"/>
    <sheet name="LDF" sheetId="11" r:id="rId11"/>
    <sheet name="SF-2" sheetId="12" r:id="rId12"/>
    <sheet name="LGF-2" sheetId="13" r:id="rId13"/>
    <sheet name="Miles Driven" sheetId="14" r:id="rId14"/>
    <sheet name="Population" sheetId="15" r:id="rId15"/>
    <sheet name="Sum Print " sheetId="16" r:id="rId16"/>
    <sheet name="St Detail Print" sheetId="17" r:id="rId17"/>
    <sheet name="Int" sheetId="18" r:id="rId18"/>
  </sheets>
  <externalReferences>
    <externalReference r:id="rId21"/>
  </externalReferences>
  <definedNames>
    <definedName name="_xlnm.Print_Area" localSheetId="1">'HF-10'!$A$1:$S$77</definedName>
    <definedName name="_xlnm.Print_Area" localSheetId="3">'LBG-2T'!$A$1:$J$59</definedName>
    <definedName name="_xlnm.Print_Area" localSheetId="11">'SF-2'!$M$5:$M$63</definedName>
    <definedName name="_xlnm.Print_Area" localSheetId="16">'St Detail Print'!$A$1:$G$60</definedName>
    <definedName name="_xlnm.Print_Area" localSheetId="7">'State Summary'!$A$92:$B$134</definedName>
    <definedName name="_xlnm.Print_Titles" localSheetId="1">'HF-10'!$1:$8</definedName>
    <definedName name="_xlnm.Print_Titles" localSheetId="11">'SF-2'!$A:$A</definedName>
    <definedName name="_xlnm.Print_Titles" localSheetId="16">'St Detail Print'!$A:$A</definedName>
  </definedNames>
  <calcPr fullCalcOnLoad="1" iterate="1" iterateCount="10000" iterateDelta="1E-05"/>
</workbook>
</file>

<file path=xl/sharedStrings.xml><?xml version="1.0" encoding="utf-8"?>
<sst xmlns="http://schemas.openxmlformats.org/spreadsheetml/2006/main" count="3543" uniqueCount="1308">
  <si>
    <t>GRAND</t>
  </si>
  <si>
    <t>FUEL AND</t>
  </si>
  <si>
    <t>TRANSIT</t>
  </si>
  <si>
    <t>OTHER STATES</t>
  </si>
  <si>
    <t>MASS</t>
  </si>
  <si>
    <t>PURPOSES</t>
  </si>
  <si>
    <t>OR FOR GENERAL</t>
  </si>
  <si>
    <t>DISTRIBUTED</t>
  </si>
  <si>
    <t>COLLECTION</t>
  </si>
  <si>
    <t>TAXES  2/</t>
  </si>
  <si>
    <t>3/  4/</t>
  </si>
  <si>
    <t>TABLE  LDF</t>
  </si>
  <si>
    <t>STATE MOTOR-FUEL AND MOTOR-VEHICLE RECEIPTS</t>
  </si>
  <si>
    <t>LOCAL MOTOR-FUEL AND MOTOR-VEHICLE RECEIPTS</t>
  </si>
  <si>
    <t>LOCAL TOLL REVENUES</t>
  </si>
  <si>
    <t>TRANSFERRED TO LOCAL GOVERNMENTS  3/</t>
  </si>
  <si>
    <t>FOR LOCAL</t>
  </si>
  <si>
    <t>MASS TRANSIT</t>
  </si>
  <si>
    <t xml:space="preserve">North Carolina  </t>
  </si>
  <si>
    <t xml:space="preserve">       1/ This table summarizes local governments' receipts from motor-fuel taxes, motor-vehicle fees, </t>
  </si>
  <si>
    <t xml:space="preserve">       2/ D. C. is excluded as there are no local jurisdictions within the District of Columbia.</t>
  </si>
  <si>
    <t>special imposts on motor carriers, and tolls.  This table includes receipts from State imposts that are</t>
  </si>
  <si>
    <t>transferred to local governments for distribution.  See Tables LGF-21 and LGF-3B for details.</t>
  </si>
  <si>
    <t xml:space="preserve">Tables DF and SF-5A are caused by State delays in transferring revenues dedicated to </t>
  </si>
  <si>
    <t>Local government reporting is on a biennial basis with even-numbered years optional.  This table</t>
  </si>
  <si>
    <t>local governments, and by local governments' reallocations of State funds.</t>
  </si>
  <si>
    <t>is compiled from reports of State and local governments.</t>
  </si>
  <si>
    <t xml:space="preserve">       4/ Estimated by FHWA. </t>
  </si>
  <si>
    <t>DISPOSITION OF LOCAL GOVERNMENT RECEIPTS FROM STATE AND LOCAL HIGHWAY-USER REVENUES - 2007  1/  2/</t>
  </si>
  <si>
    <t>OCTOBER 2009</t>
  </si>
  <si>
    <t xml:space="preserve">Alabama  </t>
  </si>
  <si>
    <t xml:space="preserve">Alaska  </t>
  </si>
  <si>
    <t xml:space="preserve">Arizona  </t>
  </si>
  <si>
    <t xml:space="preserve">Arkansas   </t>
  </si>
  <si>
    <t xml:space="preserve">California  </t>
  </si>
  <si>
    <t xml:space="preserve">Connecticut  </t>
  </si>
  <si>
    <t xml:space="preserve">Delaware   </t>
  </si>
  <si>
    <t xml:space="preserve">Georgia  </t>
  </si>
  <si>
    <t>Illinois  4/</t>
  </si>
  <si>
    <t xml:space="preserve">Kansas  </t>
  </si>
  <si>
    <t xml:space="preserve">Kentucky  </t>
  </si>
  <si>
    <t xml:space="preserve">Louisiana  </t>
  </si>
  <si>
    <t xml:space="preserve">Maryland  </t>
  </si>
  <si>
    <t>x</t>
  </si>
  <si>
    <t>Maintenance,</t>
  </si>
  <si>
    <t>Snow</t>
  </si>
  <si>
    <t>Removal and</t>
  </si>
  <si>
    <t>Other</t>
  </si>
  <si>
    <t>Maintenance</t>
  </si>
  <si>
    <t>Traffic</t>
  </si>
  <si>
    <t>Administration</t>
  </si>
  <si>
    <t>Research</t>
  </si>
  <si>
    <t>Above table utilizes data from SF-2 and LGF-2 for state and local data, respectively, and the allocations to states of the centralized Federal expenditures from "State Summary."</t>
  </si>
  <si>
    <t>Grand Totals</t>
  </si>
  <si>
    <t>Disbursements by Purpose:</t>
  </si>
  <si>
    <t>Capital Outlays</t>
  </si>
  <si>
    <t>Maintenance and Services</t>
  </si>
  <si>
    <t>Administration, Planning, and Research</t>
  </si>
  <si>
    <t>Law Enforcement and Safety</t>
  </si>
  <si>
    <t>Debt Service</t>
  </si>
  <si>
    <t>Expenditures per Capita</t>
  </si>
  <si>
    <t>Expenditures per Vehicle Mile Driven</t>
  </si>
  <si>
    <t>Vehicle Miles Driven (Millions for all)</t>
  </si>
  <si>
    <t>Population (Thousands nationally, actual for each state)</t>
  </si>
  <si>
    <t>Expenditures per VMT</t>
  </si>
  <si>
    <t>Disposition of Highway-User Revenues for Non-Road Purposes</t>
  </si>
  <si>
    <t>Such non-road dispositions include funds collected from cents-per-gallon motor fuel</t>
  </si>
  <si>
    <t>taxes on motor vehicles, motor vehicle fuels, etc.</t>
  </si>
  <si>
    <r>
      <t xml:space="preserve">taxes, motor vehicle registration, and tolls; does </t>
    </r>
    <r>
      <rPr>
        <b/>
        <i/>
        <sz val="10"/>
        <rFont val="Arial"/>
        <family val="2"/>
      </rPr>
      <t>not</t>
    </r>
    <r>
      <rPr>
        <sz val="10"/>
        <rFont val="Arial"/>
        <family val="2"/>
      </rPr>
      <t xml:space="preserve"> include dispositions from sales</t>
    </r>
  </si>
  <si>
    <t>SF-2/LGF-2</t>
  </si>
  <si>
    <t>Mass Transit Purposes</t>
  </si>
  <si>
    <t>General Purposes</t>
  </si>
  <si>
    <t>SDF/LDF</t>
  </si>
  <si>
    <t>Total Disposition of Highway-User Revenues for Non-Road Purposes</t>
  </si>
  <si>
    <t>Percentage of Highway-User Revenue for Non-Road Purposes</t>
  </si>
  <si>
    <t>Road Use Revenues for Non-Road Uses-Dollar Value</t>
  </si>
  <si>
    <t>Road Use Revenues for Non-Road Uses-Percentage</t>
  </si>
  <si>
    <t>Road User Fees Used for Non-Road Purposes (dollar value)</t>
  </si>
  <si>
    <t>Road User Fees Used for Non-Road Purposes (percentage)</t>
  </si>
  <si>
    <t>National</t>
  </si>
  <si>
    <t>Total Cents-per-Gallon, Vehicle Registration, and Tolls</t>
  </si>
  <si>
    <t>New Highway Bond Issues Backed by Tolls</t>
  </si>
  <si>
    <t>Highway Trust Fund Interest Earnings</t>
  </si>
  <si>
    <t>Total Road User Fees</t>
  </si>
  <si>
    <t>Less:  Road Expenditures</t>
  </si>
  <si>
    <t>Excess of Road User Fees Over Road Expenditures</t>
  </si>
  <si>
    <t>Low</t>
  </si>
  <si>
    <t>High</t>
  </si>
  <si>
    <t>Rank</t>
  </si>
  <si>
    <t>(Road Expenditures Over Road User Fees) Dollar Value</t>
  </si>
  <si>
    <t>(Road Expenditures Over Road User Fees) Percentage</t>
  </si>
  <si>
    <t xml:space="preserve"> </t>
  </si>
  <si>
    <t>Road User Fees Used for Non-Road Purposes Dollar Value</t>
  </si>
  <si>
    <t>Road User Fees Used for Non-Road Purposes Percentage</t>
  </si>
  <si>
    <t>Road User Fees Per Capita</t>
  </si>
  <si>
    <t>Road User Fees Per Vehicle Mile Driven</t>
  </si>
  <si>
    <t>Road Expenditures Per Capital</t>
  </si>
  <si>
    <t>Road Expenditures Per Vehicle Mile Driven</t>
  </si>
  <si>
    <t>ME, MO, NE, NH</t>
  </si>
  <si>
    <t>Vehicle Miles Driven (Millions)</t>
  </si>
  <si>
    <r>
      <t xml:space="preserve">NATIONAL AND STATE STATISTICS FOR </t>
    </r>
    <r>
      <rPr>
        <b/>
        <i/>
        <sz val="12"/>
        <rFont val="Arial"/>
        <family val="2"/>
      </rPr>
      <t>CALIFORNIA</t>
    </r>
  </si>
  <si>
    <t>Highway User Charges:</t>
  </si>
  <si>
    <t>Vehicle Miles Driven Per Capita</t>
  </si>
  <si>
    <t>GRAPH DATA</t>
  </si>
  <si>
    <t>Billions</t>
  </si>
  <si>
    <t>It may be argued, quite understandably, that the above produces a mish-mash of revenues raised for different purposes.  This is quite right, but the common theme for all of these is that the payment of the user fee, or the tax, to a government (or to a private road purpose, such as a privately owned toll road) is directly related to the use of roads; if the driver wants to drive his/her vehicle on the roads, (s)he must pay the charge, and the payment of the charge is only made by those who are using the roads or clearly intend to use the roads.</t>
  </si>
  <si>
    <t xml:space="preserve">Massachusetts  </t>
  </si>
  <si>
    <t xml:space="preserve">Michigan  </t>
  </si>
  <si>
    <t xml:space="preserve">Mississippi  </t>
  </si>
  <si>
    <t xml:space="preserve">Missouri  </t>
  </si>
  <si>
    <t xml:space="preserve">Montana  </t>
  </si>
  <si>
    <t xml:space="preserve">Nevada  </t>
  </si>
  <si>
    <t xml:space="preserve">New Hampshire   </t>
  </si>
  <si>
    <t xml:space="preserve">New Jersey  </t>
  </si>
  <si>
    <t>New Mexico   4/</t>
  </si>
  <si>
    <t xml:space="preserve">New York   </t>
  </si>
  <si>
    <t>North Dakota  4/</t>
  </si>
  <si>
    <t xml:space="preserve">Ohio  </t>
  </si>
  <si>
    <t xml:space="preserve">Pennsylvania  4/ </t>
  </si>
  <si>
    <t>Rhode Island  4/</t>
  </si>
  <si>
    <t xml:space="preserve">South Carolina  </t>
  </si>
  <si>
    <t>South Dakota  4/</t>
  </si>
  <si>
    <t>Utah  4/</t>
  </si>
  <si>
    <t xml:space="preserve">Vermont  </t>
  </si>
  <si>
    <t xml:space="preserve">Virginia  </t>
  </si>
  <si>
    <t>West Virginia  4/</t>
  </si>
  <si>
    <t xml:space="preserve">Wisconsin  </t>
  </si>
  <si>
    <t xml:space="preserve">Wyoming  </t>
  </si>
  <si>
    <t xml:space="preserve">       3/ Differences between amounts shown here and in the "Highway Statistics, 2008" for</t>
  </si>
  <si>
    <r>
      <t xml:space="preserve">Note: There is commonly a one-year delay in reporting local data; i.e., , </t>
    </r>
    <r>
      <rPr>
        <i/>
        <sz val="7"/>
        <rFont val="Arial"/>
        <family val="2"/>
      </rPr>
      <t>Highway Statistics 2007</t>
    </r>
    <r>
      <rPr>
        <sz val="7"/>
        <rFont val="Arial"/>
        <family val="2"/>
      </rPr>
      <t xml:space="preserve"> had the "LDF" table for 2006.  The 2007 table above was obtained from </t>
    </r>
    <r>
      <rPr>
        <i/>
        <sz val="7"/>
        <rFont val="Arial"/>
        <family val="2"/>
      </rPr>
      <t>Highway Statistics 2008</t>
    </r>
    <r>
      <rPr>
        <sz val="7"/>
        <rFont val="Arial"/>
        <family val="2"/>
      </rPr>
      <t>.</t>
    </r>
  </si>
  <si>
    <t>PURPOSES  5/</t>
  </si>
  <si>
    <t>EXPENSES</t>
  </si>
  <si>
    <t>PURPOSES  6/</t>
  </si>
  <si>
    <t>New  Hampshire</t>
  </si>
  <si>
    <t>New  Jersey</t>
  </si>
  <si>
    <t>New  Mexico</t>
  </si>
  <si>
    <t>New  York</t>
  </si>
  <si>
    <t>North  Carolina</t>
  </si>
  <si>
    <t>North  Dakota</t>
  </si>
  <si>
    <t>Rhode  Island</t>
  </si>
  <si>
    <t>South  Carolina</t>
  </si>
  <si>
    <t>South  Dakota</t>
  </si>
  <si>
    <t>West  Virginia</t>
  </si>
  <si>
    <t>Undistributed  7/</t>
  </si>
  <si>
    <t>U.S.  Total</t>
  </si>
  <si>
    <t>Territories  8/</t>
  </si>
  <si>
    <t xml:space="preserve">       1/  This table summarizes highway-user revenues and their disposition for all levels of government.  See Tables SDF</t>
  </si>
  <si>
    <t>by the State from the Highway Trust Fund for highways and mass transportation.  States with negative</t>
  </si>
  <si>
    <t>and  LDF for details on State and local imposts.</t>
  </si>
  <si>
    <t>numbers receive more from the Highway Trust Fund than the amount of collections attributed to those</t>
  </si>
  <si>
    <t xml:space="preserve">       2/  Total Federal receipts based on gross tax liabilities and refunds reported by the U.S. Department of the Treasury.  </t>
  </si>
  <si>
    <t>States.</t>
  </si>
  <si>
    <t xml:space="preserve">Payments attributable to highway users in each State are estimated by the Federal Highway Administration (FHWA).  </t>
  </si>
  <si>
    <t xml:space="preserve">       6/  Gross allocations of highway-user revenues to State general funds were reduced by the amount of</t>
  </si>
  <si>
    <t xml:space="preserve">       3/  Amounts shown for each State include only those transfer payments and direct Federal work, which are funded</t>
  </si>
  <si>
    <t xml:space="preserve">appropriations for highways from State general funds.  See Table DF for details.  </t>
  </si>
  <si>
    <t>by the Highway Trust Fund's highway-user revenues, rather than Trust Fund interest income, or general funds.  See Table</t>
  </si>
  <si>
    <t xml:space="preserve">       7/  Amounts shown represent direct Federal expenditures that can not be attributed to any single State</t>
  </si>
  <si>
    <t>FA-21 for full details on Federal funding of highways.</t>
  </si>
  <si>
    <t>and the net increase or decrease in the Highway and Mass Transit Accounts of the Highway Trust Fund.  See</t>
  </si>
  <si>
    <t xml:space="preserve">       4/  Payments to each State are partially estimated based on each State's percentage of total obligations for transit.  </t>
  </si>
  <si>
    <t xml:space="preserve">Tables FA-21 and HF-10 for more details.   </t>
  </si>
  <si>
    <t xml:space="preserve">       5/  Amounts shown represent total Federal highway-user revenues collected in each State less amounts received</t>
  </si>
  <si>
    <t xml:space="preserve">       8/  Data for Territory imposed taxes are excluded.  See Table R-1.  </t>
  </si>
  <si>
    <t>http://www.fhwa.dot.gov/policyinformation/statistics/2007/xls/2007hdf.xls</t>
  </si>
  <si>
    <t>Accessed January 18, 2010</t>
  </si>
  <si>
    <t>http://www.fhwa.dot.gov/policyinformation/statistics/2007/xls/hf10.xls</t>
  </si>
  <si>
    <t>http://www.fhwa.dot.gov/policyinformation/statistics/2007/xls/sb2t.xls</t>
  </si>
  <si>
    <t>http://www.fhwa.dot.gov/policyinformation/statistics/2007/xls/lgb2t.xls</t>
  </si>
  <si>
    <t>HDF</t>
  </si>
  <si>
    <t>Grand Total "Original Issues" summation error corrected.</t>
  </si>
  <si>
    <t xml:space="preserve">DISPOSITION OF STATE HIGHWAY-USER REVENUES - 2007 1/  </t>
  </si>
  <si>
    <t>TABLE SDF</t>
  </si>
  <si>
    <t xml:space="preserve">STATE MOTOR-FUEL RECEIPTS  </t>
  </si>
  <si>
    <t xml:space="preserve">STATE MOTOR-VEHICLE RECEIPTS  </t>
  </si>
  <si>
    <t xml:space="preserve">STATE TOLL REVENUES  </t>
  </si>
  <si>
    <t>AVAILABLE</t>
  </si>
  <si>
    <t xml:space="preserve">FOR </t>
  </si>
  <si>
    <t>DISTRIBUTION</t>
  </si>
  <si>
    <t>1/ This table summarizes data reported in greater detail in Tables SF-3B and SF-4B.</t>
  </si>
  <si>
    <t>This table is compiled from reports of State authorities.</t>
  </si>
  <si>
    <t>SDF</t>
  </si>
  <si>
    <t>RESERVES</t>
  </si>
  <si>
    <t>SERVICE</t>
  </si>
  <si>
    <t>Total Highway User Revenue-Funded Toll Bond Receipts - New Issues</t>
  </si>
  <si>
    <t>Less: Local Transfers to State Governments</t>
  </si>
  <si>
    <t>LGF-2</t>
  </si>
  <si>
    <t>Total Disbursements</t>
  </si>
  <si>
    <t>Total Road User Charge-Generated Revenues</t>
  </si>
  <si>
    <t>Excess of Total User Charge-Generated Revenues Over</t>
  </si>
  <si>
    <t>Federal Non-Classified Capital Outlays</t>
  </si>
  <si>
    <t>Federal Non-Classified Maintenance and Traffic Services</t>
  </si>
  <si>
    <t>Federal Administration and Research</t>
  </si>
  <si>
    <t>STATE DISBURSEMENTS FOR HIGHWAYS - 2007 1/</t>
  </si>
  <si>
    <t>TABLE SF-2</t>
  </si>
  <si>
    <t>CAPITAL OUTLAY</t>
  </si>
  <si>
    <t>MAINTENANCE AND SERVICES</t>
  </si>
  <si>
    <t>BOND RETIREMENT</t>
  </si>
  <si>
    <t>BALANCES END OF YEAR</t>
  </si>
  <si>
    <t xml:space="preserve"> ADMINIS-</t>
  </si>
  <si>
    <t>GRANTS-</t>
  </si>
  <si>
    <t>ADMINIS-</t>
  </si>
  <si>
    <t>TRATION,</t>
  </si>
  <si>
    <t>LAW</t>
  </si>
  <si>
    <t>INTEREST</t>
  </si>
  <si>
    <t>IN-AID</t>
  </si>
  <si>
    <t>TERED</t>
  </si>
  <si>
    <t>ROADS</t>
  </si>
  <si>
    <t>RESEARCH</t>
  </si>
  <si>
    <t>ENFORCE-</t>
  </si>
  <si>
    <t>BONDS</t>
  </si>
  <si>
    <t>TO  LOCAL</t>
  </si>
  <si>
    <t>FOR DEBT</t>
  </si>
  <si>
    <t>HIGHWAYS</t>
  </si>
  <si>
    <t>MENT</t>
  </si>
  <si>
    <t>OR SINKING</t>
  </si>
  <si>
    <t>STREETS</t>
  </si>
  <si>
    <t>PLANNING</t>
  </si>
  <si>
    <t>AND SAFETY</t>
  </si>
  <si>
    <t xml:space="preserve">_x001F_MENTS </t>
  </si>
  <si>
    <t>WORK</t>
  </si>
  <si>
    <t xml:space="preserve">Colorado  </t>
  </si>
  <si>
    <t>Indiana  4/</t>
  </si>
  <si>
    <t>New Mexico 4/</t>
  </si>
  <si>
    <t xml:space="preserve">       1/  Tables SF-1 and SF-2 show the receipts and disbursements State for highways.  </t>
  </si>
  <si>
    <t xml:space="preserve">are under State control in Delaware, North Carolina, Virginia, and West Virginia.  </t>
  </si>
  <si>
    <t>See Table SF-21 for general note on SF series.  This table is compiled from reports of State authorities.</t>
  </si>
  <si>
    <t xml:space="preserve">       3/  See SB tables for additional information on State debt for highways.</t>
  </si>
  <si>
    <t xml:space="preserve">       2/  Includes expenditures for local roads and streets under State control.  Most local roads </t>
  </si>
  <si>
    <t xml:space="preserve">       4/ This State did not report 2007 data; the table displays 2006 data.</t>
  </si>
  <si>
    <t>LOCAL GOVERNMENT DISBURSEMENTS FOR HIGHWAYS - 2006  1/  2/</t>
  </si>
  <si>
    <t>(THOUSANDS  OF  DOLLARS)</t>
  </si>
  <si>
    <t>TABLE  LGF - 2</t>
  </si>
  <si>
    <t>TRAFFIC  SERVICES</t>
  </si>
  <si>
    <t>BOND RETIREMENT  3/</t>
  </si>
  <si>
    <t xml:space="preserve">  PRELIMINARY</t>
  </si>
  <si>
    <t>ROAD &amp; STREET</t>
  </si>
  <si>
    <t>TRANSFERS</t>
  </si>
  <si>
    <t xml:space="preserve">  ACQUISITION</t>
  </si>
  <si>
    <t>AND CON-</t>
  </si>
  <si>
    <t>CONSTRUCTION</t>
  </si>
  <si>
    <t>TRATION</t>
  </si>
  <si>
    <t>TO  STATE</t>
  </si>
  <si>
    <t>OF  RIGHT-</t>
  </si>
  <si>
    <t>STRUCTION</t>
  </si>
  <si>
    <t xml:space="preserve">AND </t>
  </si>
  <si>
    <t>MAINTENANCE</t>
  </si>
  <si>
    <t>SNOW</t>
  </si>
  <si>
    <t>AND MISCEL-</t>
  </si>
  <si>
    <t>OF-WAY</t>
  </si>
  <si>
    <t xml:space="preserve"> ENGINEERING</t>
  </si>
  <si>
    <t>SYSTEM</t>
  </si>
  <si>
    <t>REMOVAL</t>
  </si>
  <si>
    <t xml:space="preserve"> 4/</t>
  </si>
  <si>
    <t>PRESERVATION</t>
  </si>
  <si>
    <t>Alabama  5/</t>
  </si>
  <si>
    <t>Alaska  5/</t>
  </si>
  <si>
    <t>Arizona  5/</t>
  </si>
  <si>
    <t xml:space="preserve">Arkansas  </t>
  </si>
  <si>
    <t>California  5/</t>
  </si>
  <si>
    <t xml:space="preserve">Colorado  5/  </t>
  </si>
  <si>
    <t xml:space="preserve">Connecticut  5/  </t>
  </si>
  <si>
    <t>Delaware  5/ 6/</t>
  </si>
  <si>
    <t>N/A</t>
  </si>
  <si>
    <t xml:space="preserve">Florida  </t>
  </si>
  <si>
    <t xml:space="preserve">Georgia  5/  </t>
  </si>
  <si>
    <t>Hawaii  5/</t>
  </si>
  <si>
    <t xml:space="preserve">Illinois  5/  </t>
  </si>
  <si>
    <t xml:space="preserve">Indiana  5/  </t>
  </si>
  <si>
    <t xml:space="preserve">Kansas  5/  </t>
  </si>
  <si>
    <t xml:space="preserve">Kentucky  5/  </t>
  </si>
  <si>
    <t xml:space="preserve">Louisiana  5/  </t>
  </si>
  <si>
    <t xml:space="preserve">Maine  </t>
  </si>
  <si>
    <t xml:space="preserve">Maryland  5/  </t>
  </si>
  <si>
    <t xml:space="preserve">Massachusetts  5/  </t>
  </si>
  <si>
    <t xml:space="preserve">Michigan  5/  </t>
  </si>
  <si>
    <t xml:space="preserve">Minnesota  </t>
  </si>
  <si>
    <t xml:space="preserve">Mississippi  5/  </t>
  </si>
  <si>
    <t xml:space="preserve">Missouri  5/  </t>
  </si>
  <si>
    <t xml:space="preserve">Montana  5/  </t>
  </si>
  <si>
    <t>Nebraska  5/</t>
  </si>
  <si>
    <t>Nevada  5/ 6/</t>
  </si>
  <si>
    <t xml:space="preserve">New Hampshire  5/   </t>
  </si>
  <si>
    <t xml:space="preserve">New Jersey  5/  </t>
  </si>
  <si>
    <t xml:space="preserve">New Mexico  </t>
  </si>
  <si>
    <t xml:space="preserve">New York  5/   </t>
  </si>
  <si>
    <t xml:space="preserve">North Carolina  6/  </t>
  </si>
  <si>
    <t xml:space="preserve">North Dakota  5/  </t>
  </si>
  <si>
    <t xml:space="preserve">Ohio  5/   </t>
  </si>
  <si>
    <t xml:space="preserve">Pennsylvania  5/  </t>
  </si>
  <si>
    <t xml:space="preserve">Rhode Island  5/  </t>
  </si>
  <si>
    <t xml:space="preserve">South Dakota  5/  </t>
  </si>
  <si>
    <t xml:space="preserve">Vermont  5/  </t>
  </si>
  <si>
    <t xml:space="preserve">Virginia  5/  </t>
  </si>
  <si>
    <t>West Virginia  5/ 6/</t>
  </si>
  <si>
    <t xml:space="preserve">Wisconsin  5/  </t>
  </si>
  <si>
    <t xml:space="preserve">Wyoming 5/  </t>
  </si>
  <si>
    <t xml:space="preserve">       1/  Tables LGF-1 and LGF-2 summarize the receipts and disbursements for highways by </t>
  </si>
  <si>
    <t>information on local government debt for roads and streets.</t>
  </si>
  <si>
    <t xml:space="preserve">local governments, including toll facilities.   See Table LGF-21 for general note on local series.  </t>
  </si>
  <si>
    <t xml:space="preserve">       4/  Engineering costs were estimated for some States.  </t>
  </si>
  <si>
    <t xml:space="preserve">Local government reporting is on a biennial basis with even-numbered years optional.  This </t>
  </si>
  <si>
    <t xml:space="preserve">       5/  Estimated by FHWA.  </t>
  </si>
  <si>
    <t>table is compiled from the reports of State and local governments.</t>
  </si>
  <si>
    <t xml:space="preserve">       6/  Although most local roads and streets are under State control,  local governments may raise and </t>
  </si>
  <si>
    <t xml:space="preserve">       2/  D. C. is excluded as there are no local jurisdictions within the District of Columbia.</t>
  </si>
  <si>
    <t xml:space="preserve">expend money on these roads and streets.  State expenditures on these roads and streets are included in     </t>
  </si>
  <si>
    <t xml:space="preserve">       3/  Excludes retirements of short term debt (notes).   See Table LGB-2 for additional</t>
  </si>
  <si>
    <t>State Highway Finance Table series.</t>
  </si>
  <si>
    <t>Disbursements</t>
  </si>
  <si>
    <t>Difference</t>
  </si>
  <si>
    <t xml:space="preserve">  State Motor Vehicle Receipts</t>
  </si>
  <si>
    <t xml:space="preserve">  State Motor Fuel Receipts</t>
  </si>
  <si>
    <t xml:space="preserve">  State Toll Receipts</t>
  </si>
  <si>
    <t>Total State Highway User Revenues</t>
  </si>
  <si>
    <t>Motor Fuel Receipt Collection Expenses</t>
  </si>
  <si>
    <t>Motor Vehicle Receipt Collection Expenses</t>
  </si>
  <si>
    <t>Less:  Collection Expenses</t>
  </si>
  <si>
    <t>Local Motor Fuel and Motor Vehicle Receipts</t>
  </si>
  <si>
    <t>Total Federal</t>
  </si>
  <si>
    <t>Total State</t>
  </si>
  <si>
    <t>Total Local</t>
  </si>
  <si>
    <t>Net Local Government Direct User Charges</t>
  </si>
  <si>
    <t>Net State Agency and District of Columbia Direct User Charges</t>
  </si>
  <si>
    <t>References to "State Summary" tab.</t>
  </si>
  <si>
    <t>This issue can be broken into two major component parts, that of what we will refer to as "hard" costs - those that relate to actual receipts of money from user charges and taxes paid by road users compared to the expenditures on the construction, maintenance, and operations of roads - and "soft" costs, such as environmental and health impacts.  This spreadsheet is concerned solely with "hard" costs; primarily because it is far easier (although not necessarily easy) to collect data on hard costs.  We will leave the analysis of "soft" costs for another day.</t>
  </si>
  <si>
    <t>Before going further, it is important to make a distinction between "user charges" and "taxes," particularly in the context of the determination of the costs and revenues for roads.  "User charges," or "User fees" refer to direct payments made by road users where the funds received for road use are dedicated for road purposes.  Tolls paid by users of toll roads and toll bridges are perhaps the most obvious example.  The largest user charges are the "cents-per-gallon" charges paid to the Federal and state governments.</t>
  </si>
  <si>
    <t>However, in our definition, such charges are "user charges" only to the extent that they are utilized for road purposes.  For example, of the $.184 Federal cents-per-gallon charge for gasoline, which is paid into the Highway Trust Fund, $.0286 is currently dedicated for transit purposes and another $.001 is dedicated for LUST (leaking underground storage tanks).  In addition, there are "flexible funding" programs funded from the Highway Trust Fund, the two largest being Congestition Mitigation Air Quality (CMAQ) and Surface Transportation Program (STP), which allow state and local receipients to determine the use of such funds, including use for non-road programs, notably transit.  At the state level, there are some similar programs, such as the nickel of the Texas $.20 per gallon charge on motor fuel that is dedicated to K-12 education.</t>
  </si>
  <si>
    <t>There are many other charges paid by road users that are also taxes, not user charges, because the funds do not go for road uses.  For our current purpose, we shall limit our examination of such charges to what appears to be the largest, namely sales taxes imposed on the sale of automobiles, automotive parts and supplies, and motor vehicle fuel.</t>
  </si>
  <si>
    <t>It is certainly true that many governmental expenditures on roads can be traced to general fund sources.  For example, for decades, property taxes have been a major source of funding for local road expenditures by American cities and counties, particularly for residential and rural roads, and "general fund" revenues used for road purposes is even greater.  Our intention is to include in this analysis both the total expenditures on roads, regardless of the source of funding for such expenditures, and the direct user charges paid  by road users, regardless of the classification by government fiat of such charges into true user charges or taxes.</t>
  </si>
  <si>
    <t>On the revenue side, we do NOT include most general taxes, such as the income taxes paid by vehicle manufacturers or oil companies (for motor fuel), or the Social Security payments by and for auto workers (nor do we include the recent government assistance to failing automotive manufacturers), or the property taxes on automotive manufacturing plants, etc., etc.</t>
  </si>
  <si>
    <r>
      <t xml:space="preserve">However, we have generally utilized the individual Excel™ spreadsheets for individual tables, as are reproduced and referenced in the individual tabs.  Note that, for some data, primarily for local governments, the data included in the 2007 </t>
    </r>
    <r>
      <rPr>
        <i/>
        <sz val="10"/>
        <rFont val="Arial"/>
        <family val="2"/>
      </rPr>
      <t>Highway Statistics</t>
    </r>
    <r>
      <rPr>
        <sz val="10"/>
        <rFont val="Arial"/>
        <family val="2"/>
      </rPr>
      <t xml:space="preserve"> is for the 2006 reporting year.</t>
    </r>
  </si>
  <si>
    <r>
      <t xml:space="preserve">In review of the "State Summary" tab, which is where the data is all drawn together, we have both national and state-by-state (including the District of Columbia) data.   The national data from </t>
    </r>
    <r>
      <rPr>
        <i/>
        <sz val="10"/>
        <rFont val="Arial"/>
        <family val="2"/>
      </rPr>
      <t>Highway Statistics</t>
    </r>
    <r>
      <rPr>
        <sz val="10"/>
        <rFont val="Arial"/>
        <family val="2"/>
      </rPr>
      <t xml:space="preserve"> is almost all from table HF-10, "Funding for Highways and Disposition of Highway-User Revenues, All Units of Government, 2007."  The state-by-state data is taken from a variety of FHWA tables, as referenced.  Unfortunately, the HF-10 data does not always match the data from the detailed state-by-state tables.  In some cases, where there is a difference, the difference is minor, but there are several difference in the billions of dollars, and one (State Disbursement) over $10 billion.</t>
    </r>
  </si>
  <si>
    <t>Capital</t>
  </si>
  <si>
    <t>Maintenances</t>
  </si>
  <si>
    <t>and</t>
  </si>
  <si>
    <t>Services</t>
  </si>
  <si>
    <t>Administration,</t>
  </si>
  <si>
    <t>Research,</t>
  </si>
  <si>
    <t>Planning</t>
  </si>
  <si>
    <t>Highway,</t>
  </si>
  <si>
    <t>Law</t>
  </si>
  <si>
    <t>Enforcement</t>
  </si>
  <si>
    <t>and Safety</t>
  </si>
  <si>
    <t>Outlays</t>
  </si>
  <si>
    <t>Debt</t>
  </si>
  <si>
    <t>Service</t>
  </si>
  <si>
    <t>Totals</t>
  </si>
  <si>
    <r>
      <t xml:space="preserve">After discussion with FHWA Office of Highway Policy staff, which is responsible for the preparation of </t>
    </r>
    <r>
      <rPr>
        <i/>
        <sz val="10"/>
        <rFont val="Arial"/>
        <family val="2"/>
      </rPr>
      <t>Highway Statistics</t>
    </r>
    <r>
      <rPr>
        <sz val="10"/>
        <rFont val="Arial"/>
        <family val="2"/>
      </rPr>
      <t xml:space="preserve">, we are informed that FHWA makes various adjustments to the data presented by the States and that these adjustments are not publicized.  Therefore, we are unable to reconcile the </t>
    </r>
    <r>
      <rPr>
        <i/>
        <sz val="10"/>
        <rFont val="Arial"/>
        <family val="2"/>
      </rPr>
      <t>Highway Statistics</t>
    </r>
    <r>
      <rPr>
        <sz val="10"/>
        <rFont val="Arial"/>
        <family val="2"/>
      </rPr>
      <t xml:space="preserve"> national data to the state-by-state data.  While the existance of these differences is not welcome, it does not affect the the key question -- are the expenditures on the American Highway system paid for by the users of the system?  The answer is the same, either on the national or the state-by-state basis, the difference has the same sign, either way.</t>
    </r>
  </si>
  <si>
    <t>HF-10                               Funding for Highways and Disposition of Highway-User</t>
  </si>
  <si>
    <t xml:space="preserve">                                        Revenues, All Units of Government</t>
  </si>
  <si>
    <t>Sales Tax                         Calculations of sales tax revenues for Motor Vehicle and Parts</t>
  </si>
  <si>
    <t xml:space="preserve">                                        Dealers and for Gasoline and Service Stations</t>
  </si>
  <si>
    <t>INTRODUCTION</t>
  </si>
  <si>
    <t>Page 1 of 22</t>
  </si>
  <si>
    <t>Page 2 of 22</t>
  </si>
  <si>
    <t>Page 3 of 22</t>
  </si>
  <si>
    <t>Page 4 of 22</t>
  </si>
  <si>
    <t>Page 5 of 22</t>
  </si>
  <si>
    <t>Page 6 of 22</t>
  </si>
  <si>
    <t>Page 7 of 22</t>
  </si>
  <si>
    <t>Page 8 of 22</t>
  </si>
  <si>
    <t>Page 9 of 22</t>
  </si>
  <si>
    <t>Page 10 of 22</t>
  </si>
  <si>
    <t>Mass.</t>
  </si>
  <si>
    <t>Miss.</t>
  </si>
  <si>
    <t>Page 11 of 22</t>
  </si>
  <si>
    <t>NJ</t>
  </si>
  <si>
    <t>NM</t>
  </si>
  <si>
    <t>NY</t>
  </si>
  <si>
    <t>NC</t>
  </si>
  <si>
    <t>ND</t>
  </si>
  <si>
    <t>Page 12 of 22</t>
  </si>
  <si>
    <t>Page 13 of 22</t>
  </si>
  <si>
    <t>RI</t>
  </si>
  <si>
    <t>Penn.</t>
  </si>
  <si>
    <t>Page 14 of 22</t>
  </si>
  <si>
    <t>SC</t>
  </si>
  <si>
    <t>SD</t>
  </si>
  <si>
    <t>Page 15 of 22</t>
  </si>
  <si>
    <t>Page 16 of 22</t>
  </si>
  <si>
    <t>Page 17 of 22</t>
  </si>
  <si>
    <t>Wash.</t>
  </si>
  <si>
    <t>Page 20 of 22</t>
  </si>
  <si>
    <t>NH</t>
  </si>
  <si>
    <t>Page 21 of 22</t>
  </si>
  <si>
    <t>Page 22 of 22</t>
  </si>
  <si>
    <r>
      <t xml:space="preserve">In the above example,  the "cents-per-gallon" charges paid by road users for non-road purposes are </t>
    </r>
    <r>
      <rPr>
        <i/>
        <sz val="10"/>
        <rFont val="Arial"/>
        <family val="2"/>
      </rPr>
      <t>not</t>
    </r>
    <r>
      <rPr>
        <sz val="10"/>
        <rFont val="Arial"/>
        <family val="0"/>
      </rPr>
      <t xml:space="preserve"> user charges, because, by definition, the funds raised do not go for road purposes.  Therefore, these are taxes.</t>
    </r>
  </si>
  <si>
    <t xml:space="preserve">We will include in this analysis all such charges that are directly related to road use, paid by road users, regardless of whether they are paid into dedicated road funding programs (such as the "highway-only" portion of the Federal Highway Trust Fund or similar state programs), paid into dedicated funds for non-highway purposes (such as the aforementioned dedicated transit portion of the Highway Trust Fund and the Texas K-12 fund), or into general funds (such as many sales taxes paid on vehicles and motor fuel). </t>
  </si>
  <si>
    <t>Cents-per-Gallon and other Direct</t>
  </si>
  <si>
    <t xml:space="preserve">  User Charges</t>
  </si>
  <si>
    <t xml:space="preserve">  Motor Fuel Receipt Collection</t>
  </si>
  <si>
    <t xml:space="preserve">   Expenses</t>
  </si>
  <si>
    <t xml:space="preserve">  Motor Vehicle Receipt Collection</t>
  </si>
  <si>
    <t>Net State Agency and District of</t>
  </si>
  <si>
    <t xml:space="preserve"> Columbia Direct User Charges</t>
  </si>
  <si>
    <t>Total State User Revenues</t>
  </si>
  <si>
    <t>Total Cents-per-Gallon, Vehicle</t>
  </si>
  <si>
    <t xml:space="preserve">  Local Toll Bonds - New Issues</t>
  </si>
  <si>
    <t xml:space="preserve">  State Toll Bonds - New Issues</t>
  </si>
  <si>
    <t xml:space="preserve">  Local Motor Fuel and Motor</t>
  </si>
  <si>
    <t xml:space="preserve">   Vehicle Receipts</t>
  </si>
  <si>
    <t xml:space="preserve">  Local Toll Revenues</t>
  </si>
  <si>
    <t>Total Highway User Revenue-</t>
  </si>
  <si>
    <t xml:space="preserve"> New Issues</t>
  </si>
  <si>
    <t xml:space="preserve"> Funded Toll Bond Receipts -</t>
  </si>
  <si>
    <t>Sales Tax Revenue from Road</t>
  </si>
  <si>
    <t xml:space="preserve">  Vehicles, Vehicle Parts, etc.</t>
  </si>
  <si>
    <t xml:space="preserve">  Motor Fuel</t>
  </si>
  <si>
    <t>Federal Non-Classified Capital</t>
  </si>
  <si>
    <t xml:space="preserve"> Outlays</t>
  </si>
  <si>
    <t>Federal Non-Classified Maintenance</t>
  </si>
  <si>
    <t xml:space="preserve"> and Traffic Services</t>
  </si>
  <si>
    <t>Federal Administration and</t>
  </si>
  <si>
    <t xml:space="preserve"> Research</t>
  </si>
  <si>
    <t>Less: State Grants-in-Aid to Local</t>
  </si>
  <si>
    <t xml:space="preserve"> Governments</t>
  </si>
  <si>
    <t>Less: Local Transfers to State</t>
  </si>
  <si>
    <t>Excess of Total User Charge-</t>
  </si>
  <si>
    <t>Net Local Government Direct</t>
  </si>
  <si>
    <t xml:space="preserve"> User Charges</t>
  </si>
  <si>
    <t xml:space="preserve"> Registration, and Toll Revenues</t>
  </si>
  <si>
    <t>Total Road User Generated Direct</t>
  </si>
  <si>
    <t xml:space="preserve"> Road Disbursements</t>
  </si>
  <si>
    <t xml:space="preserve"> Revenues as Percentage of Total</t>
  </si>
  <si>
    <t xml:space="preserve">  Capital Outlays</t>
  </si>
  <si>
    <t xml:space="preserve">  Maintenance and Services</t>
  </si>
  <si>
    <t xml:space="preserve">  Administration, Planning, and</t>
  </si>
  <si>
    <t xml:space="preserve">   Research</t>
  </si>
  <si>
    <t xml:space="preserve">  Law Enforcement and Safety</t>
  </si>
  <si>
    <t xml:space="preserve">  Debt Service</t>
  </si>
  <si>
    <t>Total Road User Charge-</t>
  </si>
  <si>
    <t xml:space="preserve"> General Revenues</t>
  </si>
  <si>
    <t xml:space="preserve"> Generated Revenues Over</t>
  </si>
  <si>
    <t xml:space="preserve"> Total Disbursements</t>
  </si>
  <si>
    <t xml:space="preserve"> User Purchases:</t>
  </si>
  <si>
    <t>from:</t>
  </si>
  <si>
    <t>All</t>
  </si>
  <si>
    <r>
      <t xml:space="preserve">The other main justification is that, in order to determine if there actually is, as some have claimed, a significant "general fund" subsidization of roads, we must examine both the total spending on roads, regardless of the source of funding for such expenditures, </t>
    </r>
    <r>
      <rPr>
        <i/>
        <sz val="10"/>
        <rFont val="Arial"/>
        <family val="2"/>
      </rPr>
      <t>and</t>
    </r>
    <r>
      <rPr>
        <sz val="10"/>
        <rFont val="Arial"/>
        <family val="2"/>
      </rPr>
      <t xml:space="preserve"> we must examine how much "general fund" (and non-road dedicated fund) revenue is generated by road users.</t>
    </r>
  </si>
  <si>
    <t>State Total</t>
  </si>
  <si>
    <t>National Total</t>
  </si>
  <si>
    <t xml:space="preserve">  -</t>
  </si>
  <si>
    <t>Original</t>
  </si>
  <si>
    <t>Issues</t>
  </si>
  <si>
    <t>SF-2</t>
  </si>
  <si>
    <t>Less: State Grants-in-Aid to Local Governments</t>
  </si>
  <si>
    <t>Local Government Total</t>
  </si>
  <si>
    <t>Over the past several years, there has been much discussion, and much publication, regarding the question, "is the full cost of highways paid for by highway users?"  This spreadsheet is designed to address part of that issue for the United State of America on two levels:  (a) the nation as a whole, and (b) states considered individually.</t>
  </si>
  <si>
    <t>http://www.fhwa.dot.gov/policyinformation/statistics/2007/xls/sf2.xls</t>
  </si>
  <si>
    <t>http://www.fhwa.dot.gov/policyinformation/statistics/2007/lgf2.cfm</t>
  </si>
  <si>
    <t>LOCAL GOVERNMENT DISBURSEMENTS FOR HIGHWAYS - 2007  1/  2/</t>
  </si>
  <si>
    <t>Arkansas  5/</t>
  </si>
  <si>
    <t>Delaware  6/</t>
  </si>
  <si>
    <t>Illinois  5/</t>
  </si>
  <si>
    <t>Maine  5/</t>
  </si>
  <si>
    <t>Nevada  5/</t>
  </si>
  <si>
    <t>New Mexico  5/</t>
  </si>
  <si>
    <t>North Carolina  6/</t>
  </si>
  <si>
    <t>North Dakota  5/</t>
  </si>
  <si>
    <t>Pennsylvania  5/</t>
  </si>
  <si>
    <t>Rhode Island  5/</t>
  </si>
  <si>
    <t>South Carolina 5/</t>
  </si>
  <si>
    <t>South Dakota  5/</t>
  </si>
  <si>
    <t>Utah 5/</t>
  </si>
  <si>
    <t>West Virginia   5/  6/</t>
  </si>
  <si>
    <t xml:space="preserve">       1/  Tables LGF-1 and LGF-2 summarize the receipts and disbursements for highways by  local </t>
  </si>
  <si>
    <t>on local government debt for roads and streets.</t>
  </si>
  <si>
    <t xml:space="preserve">governments,  including toll facilities.   See Table LGF-21 for general note on local series.  Local    </t>
  </si>
  <si>
    <t>government reporting is on a biennial basis with even-numbered years optional.  This table is</t>
  </si>
  <si>
    <t xml:space="preserve"> compiled from the reports of State and local governments.</t>
  </si>
  <si>
    <t xml:space="preserve">       3/  Excludes retirements of short term debt (notes).   See Table LGB-2 for additional information</t>
  </si>
  <si>
    <t>http://www.fhwa.dot.gov/policyinformation/statistics/2008/xls/lgf2.xls</t>
  </si>
  <si>
    <t>States Total</t>
  </si>
  <si>
    <t>(Milions)</t>
  </si>
  <si>
    <t>(Thousands)</t>
  </si>
  <si>
    <t>LDF</t>
  </si>
  <si>
    <t>Local Toll Revenues</t>
  </si>
  <si>
    <t>This analysis will also not concern itself with the issue of whether driving, in the American form of mobility, and therefore roads, is a good thing or a bad thing.  This is analysis of revenues vs. costs, specifically hard costs, and nothing more - although we do believe that this comparison is useful input into consideration of broader issues.</t>
  </si>
  <si>
    <t>DATA SOURCES</t>
  </si>
  <si>
    <r>
      <t xml:space="preserve">The primary source for the data in this analysis is the U.S. Department of Transportation/Federal Highway Administration </t>
    </r>
    <r>
      <rPr>
        <i/>
        <sz val="10"/>
        <rFont val="Arial"/>
        <family val="2"/>
      </rPr>
      <t>Highway Statistics"</t>
    </r>
    <r>
      <rPr>
        <sz val="10"/>
        <rFont val="Arial"/>
        <family val="2"/>
      </rPr>
      <t xml:space="preserve"> series, specifically that for the 2007 reporting year.  This document is available for download in the whole at:</t>
    </r>
  </si>
  <si>
    <t>http://www.fhwa.dot.gov/policyinformation/statistics/2007/2007_hwy_statistics.pdf</t>
  </si>
  <si>
    <t>The other main data sources required were for sales tax data, which are referenced in the appropriate sections.</t>
  </si>
  <si>
    <t>ORGANIZATION AND INDEX</t>
  </si>
  <si>
    <t>FUNDING FOR HIGHWAYS AND DISPOSITION OF HIGHWAY-USER REVENUES, ALL UNITS OF GOVERNMENT, 2007  1/</t>
  </si>
  <si>
    <t>FEBRUARY 2009</t>
  </si>
  <si>
    <t>(MILLIONS OF DOLLARS)</t>
  </si>
  <si>
    <t>FEDERAL GOVERNMENT</t>
  </si>
  <si>
    <t/>
  </si>
  <si>
    <t>TOTAL</t>
  </si>
  <si>
    <t>HIGHWAY</t>
  </si>
  <si>
    <t>OTHER</t>
  </si>
  <si>
    <t>STATE</t>
  </si>
  <si>
    <t>LOCAL</t>
  </si>
  <si>
    <t>AS PERCENT</t>
  </si>
  <si>
    <t>ITEM</t>
  </si>
  <si>
    <t>TRUST FUND</t>
  </si>
  <si>
    <t>FUNDS AND</t>
  </si>
  <si>
    <t>AGENCIES</t>
  </si>
  <si>
    <t>GOVERN-</t>
  </si>
  <si>
    <t>OF TOTAL</t>
  </si>
  <si>
    <t>ACCOUNTS</t>
  </si>
  <si>
    <t>FEDERAL</t>
  </si>
  <si>
    <t>AND D.C.</t>
  </si>
  <si>
    <t>MENTS</t>
  </si>
  <si>
    <t>DISBURSE-</t>
  </si>
  <si>
    <t>ACCOUNT</t>
  </si>
  <si>
    <t>2/</t>
  </si>
  <si>
    <t>3/</t>
  </si>
  <si>
    <t>DISPOSITION OF HIGHWAY-USER REVENUE BY COLLECTING AGENCIES</t>
  </si>
  <si>
    <t>Receipts Available for Distribution</t>
  </si>
  <si>
    <t xml:space="preserve">  Less:  Amount for Nonhighway Purposes 4/</t>
  </si>
  <si>
    <t xml:space="preserve">  Less:  Amount for Mass Transportation</t>
  </si>
  <si>
    <t xml:space="preserve">  Less:  Amount for Collection Expenses  5/</t>
  </si>
  <si>
    <t xml:space="preserve">  Less:  Amount for Territories  6/</t>
  </si>
  <si>
    <t xml:space="preserve">      Net Used for Highway Purposes</t>
  </si>
  <si>
    <t>REVENUES USED FOR HIGHWAYS - BY COLLECTING AGENCIES</t>
  </si>
  <si>
    <t>Highway User Revenues:</t>
  </si>
  <si>
    <t xml:space="preserve">  Motor-Fuel and Vehicle Taxes</t>
  </si>
  <si>
    <t xml:space="preserve">  Tolls</t>
  </si>
  <si>
    <t xml:space="preserve">          Subtotal</t>
  </si>
  <si>
    <t>Other Taxes and Fees:</t>
  </si>
  <si>
    <t xml:space="preserve">  Property Taxes and Assessments</t>
  </si>
  <si>
    <t xml:space="preserve">  General Fund Appropriations  3/</t>
  </si>
  <si>
    <t xml:space="preserve">  Other Taxes and Fees</t>
  </si>
  <si>
    <t>Investment Income and Other Receipts</t>
  </si>
  <si>
    <t>Total Current  Income</t>
  </si>
  <si>
    <t>Bond Issue Proceeds  7/</t>
  </si>
  <si>
    <t>Grand Total Receipts</t>
  </si>
  <si>
    <t>Intergovernmental Payments:</t>
  </si>
  <si>
    <t xml:space="preserve">  Federal Government:</t>
  </si>
  <si>
    <t xml:space="preserve">    Highway Trust Fund</t>
  </si>
  <si>
    <t xml:space="preserve">    All Other Funds</t>
  </si>
  <si>
    <t xml:space="preserve">  State Agencies:</t>
  </si>
  <si>
    <t xml:space="preserve">    Highway-User Imposts</t>
  </si>
  <si>
    <t xml:space="preserve">  Local Governments</t>
  </si>
  <si>
    <t>Funds Drawn from or Placed in Reserves  8/</t>
  </si>
  <si>
    <t>Total Funds Available</t>
  </si>
  <si>
    <t>DISBURSEMENTS FOR HIGHWAYS - BY EXPENDING AGENCIES</t>
  </si>
  <si>
    <t>Capital Outlay:</t>
  </si>
  <si>
    <t xml:space="preserve">  On State-Administered Highways</t>
  </si>
  <si>
    <t xml:space="preserve">  On Locally Administered Roads</t>
  </si>
  <si>
    <t xml:space="preserve">  Not Classified by System</t>
  </si>
  <si>
    <t>Maintenance and Traffic Services:</t>
  </si>
  <si>
    <t>Administration and Research  9/</t>
  </si>
  <si>
    <t>Highway Law Enforcement and Safety</t>
  </si>
  <si>
    <t>Interest on Debt</t>
  </si>
  <si>
    <t>Total Current Disbursements</t>
  </si>
  <si>
    <t>Bond Retirements  7/</t>
  </si>
  <si>
    <t>Grand Total Disbursements</t>
  </si>
  <si>
    <t xml:space="preserve">       1/  This table summarizes data reported in greater detail in the FA, FE, SF, and LGF table series.  Some data are preliminary.</t>
  </si>
  <si>
    <t xml:space="preserve">       2/  Includes the Mass Transit Account of the Highway Trust Fund.  Also includes Federal Highway Administration activities funded by general funds and </t>
  </si>
  <si>
    <t>all other agencies and funds that make appropriations for highways or that receive highway-user revenues.   See Table FA-5 for additional information.</t>
  </si>
  <si>
    <t xml:space="preserve">       3/  Data for local governments are estimated.   Amount reported for General Fund Appropriations in the Local column includes some State funds that</t>
  </si>
  <si>
    <t xml:space="preserve">could not be identified.  </t>
  </si>
  <si>
    <t xml:space="preserve">       4/  Federal column amount represents transfers to the Leaking Underground Storage Tank Trust Fund and the Federal General Fund.</t>
  </si>
  <si>
    <t xml:space="preserve">       5/  Includes only those collection and administrative costs paid from motor-fuel and motor-vehicle tax receipts.  Operational costs of toll facilities are</t>
  </si>
  <si>
    <t>reported as traffic services.  Federal collection expenses are excluded since they are paid for by the General Fund.  Local expenses are excluded,</t>
  </si>
  <si>
    <t xml:space="preserve">because local motor-fuel and motor-vehicle tax data are reported net of collection expenses.  </t>
  </si>
  <si>
    <t xml:space="preserve">       6/  Amounts shown represent Federal payments to territories, and Federal expenditures in territories for highways and mass transit.</t>
  </si>
  <si>
    <t xml:space="preserve">       7/  Proceeds and redemptions of short-term notes and refunding issues are excluded.</t>
  </si>
  <si>
    <t xml:space="preserve">       8/  Negative numbers indicate that funds were placed in reserves.</t>
  </si>
  <si>
    <t xml:space="preserve">       9/  Includes small amounts of engineering and equipment costs not charged to capital outlay and maintenance.  </t>
  </si>
  <si>
    <t>2007 FHWA REPORTING YEAR</t>
  </si>
  <si>
    <t>Source</t>
  </si>
  <si>
    <t>HF-10</t>
  </si>
  <si>
    <t>Notes</t>
  </si>
  <si>
    <t>State Agencies and District of Columbia</t>
  </si>
  <si>
    <t>Local Governments</t>
  </si>
  <si>
    <t>Federal</t>
  </si>
  <si>
    <t>expenditures for territories data is not complete; therefore, both revenue and expenditures for</t>
  </si>
  <si>
    <t>CHANGE IN INDEBTEDNESS OF STATE-ADMINISTERED TOLL ROAD AND CROSSING FACILITIES - 2007  1/</t>
  </si>
  <si>
    <t>OCTOBER 2008</t>
  </si>
  <si>
    <t>(THOUSANDS OF DOLLARS)</t>
  </si>
  <si>
    <t>TABLE SB-2T</t>
  </si>
  <si>
    <t>OBLIGATIONS ISSUED</t>
  </si>
  <si>
    <t>CHANGE IN INDEBTEDNESS DURING YEAR, LOCAL TOLL FACILITIES - 2007 1/</t>
  </si>
  <si>
    <t>Machigonne II Ferry</t>
  </si>
  <si>
    <t>Burt County Missouri River (Decatur) Bridge</t>
  </si>
  <si>
    <t>Triborough Bridges and Tunnels  3/</t>
  </si>
  <si>
    <t>Hood River - White Salmon Bridge</t>
  </si>
  <si>
    <t>Cameron County International Toll Bridge</t>
  </si>
  <si>
    <t>Del Rio International Bridge</t>
  </si>
  <si>
    <t>Eagle Pass-Piedras Negras International Bridge</t>
  </si>
  <si>
    <t>Fort Bend Toll Road</t>
  </si>
  <si>
    <t>Harris County Toll Facilities  4/</t>
  </si>
  <si>
    <t>Laredo-Nuevo Laredo International Bridge</t>
  </si>
  <si>
    <t>McAllen International Toll Bridge</t>
  </si>
  <si>
    <t>Pharr-Reynosa International Toll Bridge</t>
  </si>
  <si>
    <t>Roma International Toll Bridge</t>
  </si>
  <si>
    <t>San Luis Pass-Vacek Bridge</t>
  </si>
  <si>
    <t>Zaragosa Bridge</t>
  </si>
  <si>
    <t>Chesapeake Expressway</t>
  </si>
  <si>
    <t>Richmond Expressway System</t>
  </si>
  <si>
    <t xml:space="preserve">       1/ This table summarizes the debt status of publicly owned toll facilities operated by local governments, local </t>
  </si>
  <si>
    <t xml:space="preserve">       3/ Facility is also responsible for approximately $3.0 billion of bonds issued for mass transit </t>
  </si>
  <si>
    <t>road and bridge districts, and specially created authorities.   Only facilities with outstanding bonds are</t>
  </si>
  <si>
    <t>purposes.</t>
  </si>
  <si>
    <t>included.</t>
  </si>
  <si>
    <t xml:space="preserve">       4/ Harris County Toll Facilities consists of the Harris County Toll Road and the Jesse Jones</t>
  </si>
  <si>
    <t xml:space="preserve">     2/ Lee County Bridges consists of the Cape Coral Bridge, the Midpoint Bridge, and the Sanibel Bridge and  </t>
  </si>
  <si>
    <t>Memorial Toll Bridge.</t>
  </si>
  <si>
    <t>Causeway.</t>
  </si>
  <si>
    <t>http://www.fhwa.dot.gov/policyinformation/statistics/2008/xls/lgb2t.xls</t>
  </si>
  <si>
    <t>Accessed February 22, 2010</t>
  </si>
  <si>
    <t>( MILLIONS )</t>
  </si>
  <si>
    <t>RURAL</t>
  </si>
  <si>
    <t>URBAN</t>
  </si>
  <si>
    <t>INTERSTATE</t>
  </si>
  <si>
    <t>PRINCIPAL</t>
  </si>
  <si>
    <t>MINOR</t>
  </si>
  <si>
    <t>MAJOR</t>
  </si>
  <si>
    <t>FREEWAYS  AND</t>
  </si>
  <si>
    <t>COLLECTOR</t>
  </si>
  <si>
    <t>ARTERIAL</t>
  </si>
  <si>
    <t>EXPRESSWAYS</t>
  </si>
  <si>
    <t>Dist. of Columbia</t>
  </si>
  <si>
    <t>Indiana  2/</t>
  </si>
  <si>
    <t>Minnesota  3/</t>
  </si>
  <si>
    <t>U.S. Total</t>
  </si>
  <si>
    <t>Puerto Rico</t>
  </si>
  <si>
    <t>United States -- States</t>
  </si>
  <si>
    <t>GCT-T1-R. Population Estimates (geographies ranked by estimate)  </t>
  </si>
  <si>
    <r>
      <t>Data Set:</t>
    </r>
    <r>
      <rPr>
        <b/>
        <sz val="10"/>
        <color indexed="56"/>
        <rFont val="Arial"/>
        <family val="2"/>
      </rPr>
      <t xml:space="preserve"> 2009 Population Estimates</t>
    </r>
  </si>
  <si>
    <t>Geographic area</t>
  </si>
  <si>
    <t>Population Estimates</t>
  </si>
  <si>
    <t>Census 2000</t>
  </si>
  <si>
    <t>July 1,</t>
  </si>
  <si>
    <t>April 1,</t>
  </si>
  <si>
    <t>United States</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</si>
  <si>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</si>
  <si>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</si>
  <si>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</si>
  <si>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</si>
  <si>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</si>
  <si>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</si>
  <si>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</si>
  <si>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</si>
  <si>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</si>
  <si>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</si>
  <si>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</si>
  <si>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</si>
  <si>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</si>
  <si>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</si>
  <si>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</si>
  <si>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</si>
  <si>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</si>
  <si>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</si>
  <si>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</si>
  <si>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</si>
  <si>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</si>
  <si>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</si>
  <si>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</si>
  <si>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</si>
  <si>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</si>
  <si>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</si>
  <si>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</si>
  <si>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</si>
  <si>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</si>
  <si>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</si>
  <si>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</si>
  <si>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</si>
  <si>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</si>
  <si>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</si>
  <si>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</si>
  <si>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</si>
  <si>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</si>
  <si>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</si>
  <si>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</si>
  <si>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</si>
  <si>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</si>
  <si>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</si>
  <si>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</si>
  <si>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</si>
  <si>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</si>
  <si>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</si>
  <si>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</si>
  <si>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</si>
  <si>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</si>
  <si>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</si>
  <si>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</si>
  <si>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Estimates Base</t>
  </si>
  <si>
    <t>States and District of Columbia</t>
  </si>
  <si>
    <t>Accessed February 22, 2010.  Data was rearranged -- states sorted alphabetically, rather than by population rank -- but not changed.</t>
  </si>
  <si>
    <r>
      <t>Highway Statistics 2007</t>
    </r>
    <r>
      <rPr>
        <sz val="10"/>
        <rFont val="Arial"/>
        <family val="0"/>
      </rPr>
      <t xml:space="preserve"> contains data for the 2006 reporting year; this schedule was obtained from </t>
    </r>
    <r>
      <rPr>
        <i/>
        <sz val="10"/>
        <rFont val="Arial"/>
        <family val="2"/>
      </rPr>
      <t>Highway Statistics 2008</t>
    </r>
    <r>
      <rPr>
        <sz val="10"/>
        <rFont val="Arial"/>
        <family val="0"/>
      </rPr>
      <t>.  Because the 2008, national summary, Table HF-10, was not available at the time this</t>
    </r>
  </si>
  <si>
    <r>
      <t xml:space="preserve">analysis was performed, it was decided to use the data actually utilized in the 2007 </t>
    </r>
    <r>
      <rPr>
        <i/>
        <sz val="10"/>
        <rFont val="Arial"/>
        <family val="2"/>
      </rPr>
      <t>Highway Statistics.</t>
    </r>
  </si>
  <si>
    <t>Population</t>
  </si>
  <si>
    <t>Miles Driven</t>
  </si>
  <si>
    <t>Statistics</t>
  </si>
  <si>
    <t>Vehicle Miles Driven per Capita</t>
  </si>
  <si>
    <t>Road User Fees per Capita</t>
  </si>
  <si>
    <t>Road User Fees per Vehicle Mile Driven</t>
  </si>
  <si>
    <t>FUNCTIONAL  SYSTEM  TRAVEL - 2007  1/</t>
  </si>
  <si>
    <t>ANNUAL  VEHICLE - MILES</t>
  </si>
  <si>
    <t>TABLE  VM-2</t>
  </si>
  <si>
    <t>For footnotes, see Footnotes Pages.</t>
  </si>
  <si>
    <t>VM-2  Footnotes Page:</t>
  </si>
  <si>
    <t>1/</t>
  </si>
  <si>
    <t xml:space="preserve">Travel for all systems are FHWA estimates based on State provided HPMS data.  </t>
  </si>
  <si>
    <t>Excludes 788 miles of Federal agency owned roads.</t>
  </si>
  <si>
    <t>Excludes 437 miles of local government owned roads.</t>
  </si>
  <si>
    <t>http://www.fhwa.dot.gov/policyinformation/statistics/2007/xls/vm2.xls</t>
  </si>
  <si>
    <t>Rankings ("1" is highest, "51" is lowest)</t>
  </si>
  <si>
    <t>Ratio of Road User Fees Paid/Road Disbursements</t>
  </si>
  <si>
    <t>Excess of Road User Fees Paid over Road Disbursement (Road Disbursements over Road User Fees Paid)</t>
  </si>
  <si>
    <t>Ratio of Road User Fees Paid/Road Disbursements (less than 100.0%)</t>
  </si>
  <si>
    <t>OBLIGATIONS RETIRED</t>
  </si>
  <si>
    <t>BALANCE IN</t>
  </si>
  <si>
    <t>OBLIGATIONS</t>
  </si>
  <si>
    <t>BY CURRENT</t>
  </si>
  <si>
    <t>SINKING FUND</t>
  </si>
  <si>
    <t>NAME OF FACILITY  3/</t>
  </si>
  <si>
    <t>OUTSTANDING</t>
  </si>
  <si>
    <t>ORIGINAL</t>
  </si>
  <si>
    <t>REFUNDING</t>
  </si>
  <si>
    <t>REVENUES</t>
  </si>
  <si>
    <t>BY</t>
  </si>
  <si>
    <t>OR DEBT</t>
  </si>
  <si>
    <t>BEGINNING</t>
  </si>
  <si>
    <t>ISSUES</t>
  </si>
  <si>
    <t>OR  SINKING</t>
  </si>
  <si>
    <t>END OF YEAR</t>
  </si>
  <si>
    <t>RESERVE AT</t>
  </si>
  <si>
    <t>OF YEAR</t>
  </si>
  <si>
    <t>FUNDS</t>
  </si>
  <si>
    <t>END OF YEAR  2/</t>
  </si>
  <si>
    <t>California</t>
  </si>
  <si>
    <t>Bay Area Toll Authority</t>
  </si>
  <si>
    <t>South Bay Expressway</t>
  </si>
  <si>
    <t>Total</t>
  </si>
  <si>
    <t>Delaware</t>
  </si>
  <si>
    <t>Delaware Memorial Bridge and Cape May-Lewes Ferry</t>
  </si>
  <si>
    <t>Florida</t>
  </si>
  <si>
    <t>Everglades Parkway</t>
  </si>
  <si>
    <t>Florida Turnpike</t>
  </si>
  <si>
    <t>Garcon Point Bridge</t>
  </si>
  <si>
    <t>Miami-Dade County Expressways</t>
  </si>
  <si>
    <t>Mid Bay Bridge</t>
  </si>
  <si>
    <t>Orlando-Orange County Expressway</t>
  </si>
  <si>
    <t>Sunshine Skyway (Lower Tampa Bay Bridge)</t>
  </si>
  <si>
    <t>Tampa-Hillsborough County (South Crosstown) Expressway</t>
  </si>
  <si>
    <t>Georgia</t>
  </si>
  <si>
    <t>Georgia 400</t>
  </si>
  <si>
    <t>Illinois</t>
  </si>
  <si>
    <t>Illinois Toll Highway System</t>
  </si>
  <si>
    <t>Indiana</t>
  </si>
  <si>
    <t>Indiana East-West Toll Road</t>
  </si>
  <si>
    <t>Wabash Memorial and Brandenburg-Maukport Bridges</t>
  </si>
  <si>
    <t>Kansas</t>
  </si>
  <si>
    <t>Kansas Turnpike System</t>
  </si>
  <si>
    <t>Kentucky</t>
  </si>
  <si>
    <t>Kentucky Parkway System</t>
  </si>
  <si>
    <t>Louisiana</t>
  </si>
  <si>
    <t>Greater New Orleans Bridges</t>
  </si>
  <si>
    <t>Greater New Orleans Expressway</t>
  </si>
  <si>
    <t>Maine</t>
  </si>
  <si>
    <t>Maine Turnpike</t>
  </si>
  <si>
    <t>Maryland</t>
  </si>
  <si>
    <t>Chesapeake Bay and various river crossings</t>
  </si>
  <si>
    <t>Massachusetts</t>
  </si>
  <si>
    <t>East Boston Tunnels/ Massachusetts Turnpike System  4/</t>
  </si>
  <si>
    <t>New Hampshire</t>
  </si>
  <si>
    <t>New Hampshire Turnpike System</t>
  </si>
  <si>
    <t>New Jersey</t>
  </si>
  <si>
    <t>Atlantic City Expressway</t>
  </si>
  <si>
    <t>Delaware River - northern crossings</t>
  </si>
  <si>
    <t>New Jersey Turnpike System</t>
  </si>
  <si>
    <t>New York</t>
  </si>
  <si>
    <t>Hudson River crossings</t>
  </si>
  <si>
    <t>Peace Bridge</t>
  </si>
  <si>
    <t>Rainbow, Lewiston-Queenston &amp; Whirlpool Rapids Bridges</t>
  </si>
  <si>
    <t>Thomas E. Dewey Thruway</t>
  </si>
  <si>
    <t>Thousand Island Bridges</t>
  </si>
  <si>
    <t>Ohio</t>
  </si>
  <si>
    <t>Ohio Turnpike</t>
  </si>
  <si>
    <t>Oklahoma</t>
  </si>
  <si>
    <t>Oklahoma Turnpike System (Will Rogers Turnpike)</t>
  </si>
  <si>
    <t>Pennsylvania</t>
  </si>
  <si>
    <t>Delaware River - Philadelphia area crossings</t>
  </si>
  <si>
    <t>Pennsylvania Turnpike System</t>
  </si>
  <si>
    <t>Rhode Island</t>
  </si>
  <si>
    <t>Jamestown-Newport Bridges</t>
  </si>
  <si>
    <t>South Carolina</t>
  </si>
  <si>
    <t>Cross Island Parkway</t>
  </si>
  <si>
    <t xml:space="preserve">Southern Connector </t>
  </si>
  <si>
    <t>Texas</t>
  </si>
  <si>
    <t>Central Texas Turnpike System</t>
  </si>
  <si>
    <t>Dallas North Tollway</t>
  </si>
  <si>
    <t>U. S. 183A Toll Road</t>
  </si>
  <si>
    <t>Virginia</t>
  </si>
  <si>
    <t>Chesapeake Bay Bridge and Tunnel System</t>
  </si>
  <si>
    <t>Coleman Bridge</t>
  </si>
  <si>
    <t>Dulles Toll Road</t>
  </si>
  <si>
    <t>Powhite Parkway Extension Toll Road</t>
  </si>
  <si>
    <t>Washington</t>
  </si>
  <si>
    <t>Puget Sound Ferry System</t>
  </si>
  <si>
    <t>West Virginia</t>
  </si>
  <si>
    <t>West Virginia Turnpike</t>
  </si>
  <si>
    <t>Grand Total</t>
  </si>
  <si>
    <t xml:space="preserve">       1/  This table summarizes debt status of State and quasi-State toll facilities.   Only facilities with</t>
  </si>
  <si>
    <t xml:space="preserve">       3/  Amounts in this column include all funds available for future principal and interest payments.</t>
  </si>
  <si>
    <t xml:space="preserve">outstanding bonds are included.  </t>
  </si>
  <si>
    <t xml:space="preserve">       4/  The Massachusetts Turnpike Authority submitted an 18-month audit report.  The report covers the period from </t>
  </si>
  <si>
    <t xml:space="preserve">       2/  See Table SF-3B for names of bridges and tunnels included.</t>
  </si>
  <si>
    <t>January 1, 2007 to June 30, 2008.  The Authority changed from calendar year to fiscal year reporting.</t>
  </si>
  <si>
    <t xml:space="preserve">REVENUES OR </t>
  </si>
  <si>
    <t>SINKING FUNDS</t>
  </si>
  <si>
    <t>Colorado</t>
  </si>
  <si>
    <t>Nebraska</t>
  </si>
  <si>
    <t>State</t>
  </si>
  <si>
    <t>Local</t>
  </si>
  <si>
    <t>SB-2T</t>
  </si>
  <si>
    <t>CHANGE IN INDEBTEDNESS DURING YEAR, LOCAL TOLL FACILITIES - 2006 1/</t>
  </si>
  <si>
    <t>TABLE LGB-2T</t>
  </si>
  <si>
    <t xml:space="preserve">OBLIGATIONS ISSUED </t>
  </si>
  <si>
    <t>NAME OF FACILITY</t>
  </si>
  <si>
    <t>CURRENT</t>
  </si>
  <si>
    <t>OF YEAR  2/</t>
  </si>
  <si>
    <t>Foothill/Eastern Toll Roads</t>
  </si>
  <si>
    <t>Golden Gate Bridge</t>
  </si>
  <si>
    <t>State Route 91 Express Lanes</t>
  </si>
  <si>
    <t>San Joaquin Hills Toll Road</t>
  </si>
  <si>
    <t>E-470 Beltway</t>
  </si>
  <si>
    <t>Indiana  5/</t>
  </si>
  <si>
    <t>NATIONAL HIGHWAY PROGRAM</t>
  </si>
  <si>
    <t>INVESTMENT INCOME</t>
  </si>
  <si>
    <t>HIGHWAY STATISTICS 2007</t>
  </si>
  <si>
    <t>Beginning Balance</t>
  </si>
  <si>
    <t>Ending Balance</t>
  </si>
  <si>
    <t>FE-10</t>
  </si>
  <si>
    <t>http://www.fhwa.dot.gov/policyinformation/statistics/2007/fe10.cfm</t>
  </si>
  <si>
    <t>Federal Average Balance</t>
  </si>
  <si>
    <t>Pikes Peak Toll Highway</t>
  </si>
  <si>
    <t>Broad Causeway</t>
  </si>
  <si>
    <t>Lee County Toll Bridges  2/</t>
  </si>
  <si>
    <t>Osceola  Parkway</t>
  </si>
  <si>
    <t>Pensacola Beach Bridge</t>
  </si>
  <si>
    <t>Machigonne II and Rebel Ferries</t>
  </si>
  <si>
    <t>Woods Hole, Martha's Vineyard and Nantucket Ferries</t>
  </si>
  <si>
    <t>Bellevue Bridge</t>
  </si>
  <si>
    <t>Burt County Missouri River (Decatur) Bridge  3/</t>
  </si>
  <si>
    <t>Cape May County Bridges</t>
  </si>
  <si>
    <t>Tacony-Palmyra and Burlington-Bristol Bridges</t>
  </si>
  <si>
    <t>Atlantic Beach Bridge</t>
  </si>
  <si>
    <t>Triborough Bridges and Tunnels  4/</t>
  </si>
  <si>
    <t xml:space="preserve">       1/ This table summarizes the debt status of publicly owned toll facilities operated by local</t>
  </si>
  <si>
    <t xml:space="preserve">       3/ Toll data estimated by FHWA. </t>
  </si>
  <si>
    <t>governments, local road and bridge districts and specially created authorities.   Only facilities with</t>
  </si>
  <si>
    <t xml:space="preserve">       4/ Facility is also responsible for approximately $3.0 billion of bonds issued </t>
  </si>
  <si>
    <t>for mass transit purposes.</t>
  </si>
  <si>
    <t>Deducted from total receipts to produce "net" highway user revenue.</t>
  </si>
  <si>
    <t>territories are excluded from these calculations</t>
  </si>
  <si>
    <t>General Comment:  Unfortunately, while the FHWA Highway Statistics series provides a huge amount of</t>
  </si>
  <si>
    <t>Cents-per-Gallon and other Direct User Charges:</t>
  </si>
  <si>
    <t>Motor Fuel Excise Collection Exp.</t>
  </si>
  <si>
    <t>Motor Veh. Registration Collect Exp.</t>
  </si>
  <si>
    <t>Net State/DC Direct User Charges</t>
  </si>
  <si>
    <t>Local Fuel and Motor Vehicle Rev.</t>
  </si>
  <si>
    <t>Local Govt. Direct User Charges</t>
  </si>
  <si>
    <t>Tot. ¢/Gal, Vehicle Reg., and Tolls</t>
  </si>
  <si>
    <t>State Toll Bonds - New Issues</t>
  </si>
  <si>
    <t>Total Toll Bonds - New Issues</t>
  </si>
  <si>
    <t>Local Toll Bonds - New Issues</t>
  </si>
  <si>
    <t>Sales Tax - Vehicles, Parts, etc.</t>
  </si>
  <si>
    <t>Sales Tax - Motor Fuel</t>
  </si>
  <si>
    <t>HW Trust Fund Interest Earnings</t>
  </si>
  <si>
    <t>Total Road User Revenues</t>
  </si>
  <si>
    <t>Federal Non-Class. Capital Outlays</t>
  </si>
  <si>
    <t>Federal Admin. and Research</t>
  </si>
  <si>
    <t>Fed. Non-Class. Maint./Traffic Servs.</t>
  </si>
  <si>
    <t>State Total Revenues</t>
  </si>
  <si>
    <t>Less: Grants to Local Governments</t>
  </si>
  <si>
    <t>Total Local Government Revenues</t>
  </si>
  <si>
    <t>Less: Transfers to State Gov.</t>
  </si>
  <si>
    <t>Net State Revenues</t>
  </si>
  <si>
    <t>Net Local Revenues</t>
  </si>
  <si>
    <t>Excess of Road User Revenues</t>
  </si>
  <si>
    <t xml:space="preserve">  OverTotal Disbursements</t>
  </si>
  <si>
    <t>Road User Revenues as %</t>
  </si>
  <si>
    <t xml:space="preserve">  of Road Disbursements</t>
  </si>
  <si>
    <t>Admin., Planning, and Research</t>
  </si>
  <si>
    <t>Road User Revenues for Non-Road</t>
  </si>
  <si>
    <t>Disposition of Road-User Revenues for Non-Road Purposes</t>
  </si>
  <si>
    <t>% of Road-User Revenues f/Non-Road</t>
  </si>
  <si>
    <t>Road User Fees/Vehicle Mile Driven</t>
  </si>
  <si>
    <t>Expenditures/Vehicle Mile Driven</t>
  </si>
  <si>
    <t>Vehicle Miles Driven/Capita</t>
  </si>
  <si>
    <t>Road User Fees/Capita</t>
  </si>
  <si>
    <t>Expenditures/Capita</t>
  </si>
  <si>
    <t>Rankings: "1" is highest, "51" is lowest;  "(#)" means expenditures exceed road user revenues</t>
  </si>
  <si>
    <t>User Fees f/Non-Road Purposes ($)</t>
  </si>
  <si>
    <t>User Fees f/Non-Road Purposes (%)</t>
  </si>
  <si>
    <t>User Fees:Road Disbursements (%)</t>
  </si>
  <si>
    <t>User Fees:Road Disbursements ($)</t>
  </si>
  <si>
    <t>State Motor Fuel Receipts</t>
  </si>
  <si>
    <t>State Motor Vehicle Receipts</t>
  </si>
  <si>
    <t>State Toll Receipts</t>
  </si>
  <si>
    <t>DC</t>
  </si>
  <si>
    <t>2007 FHWA REPORTING YEAR (Thousands)</t>
  </si>
  <si>
    <t>very valuable information, because it is collected from so many different sources through voluntary</t>
  </si>
  <si>
    <t>reporting, it is well known in the transportation community that the data must be regarded with a</t>
  </si>
  <si>
    <t>certain amount of care, and that there are accuracy, consistency, and timeliness of reporting issues</t>
  </si>
  <si>
    <t>Sample State Display         Example of what the individual state analyses will look like</t>
  </si>
  <si>
    <t>While we believe that this analysis includes the vast majority of both the road expenditures and the road user fee charges, it is certainly not all-inclusive.  On the expenditure side, for example, it does not include the costs of roads built for new residential and/or commercial developments where the roads were part of the infrastructure installed by the developer, even when the roads so built become public property after the development is completed and sold out.  In such cases, the costs of the roads is generally paid by the homeowners as part of the cost of buying the home, or by commercial enterprises that buy or lease the commercial properties.  It also does not include the costs of construction and maintenace of any other private road.</t>
  </si>
  <si>
    <t>every year.  One of the common frustrations is that it can be very difficult to reconcile what is reported</t>
  </si>
  <si>
    <t>Revenues</t>
  </si>
  <si>
    <t>Total of</t>
  </si>
  <si>
    <t>States</t>
  </si>
  <si>
    <t>U.S. ROAD USER REVENUES AND EXPENDITURES ON ROADS - 2007</t>
  </si>
  <si>
    <t>ST</t>
  </si>
  <si>
    <t>Int</t>
  </si>
  <si>
    <t>Expenditures</t>
  </si>
  <si>
    <t>as national-level data to the totals for what is reported as state data.  Where there are differences, we</t>
  </si>
  <si>
    <t>have reported both, in the appropriate columns.</t>
  </si>
  <si>
    <t>However, even given these considerations, the data is certainly sufficiently accurate to rely upon for</t>
  </si>
  <si>
    <t>high-level conclusions, particularly in a situation such as this, where the main question, "do road user</t>
  </si>
  <si>
    <t>FEDERAL HIGHWAY TRUST FUND</t>
  </si>
  <si>
    <t>Federal Highway Trust Fund:</t>
  </si>
  <si>
    <t>Average Interest Rate</t>
  </si>
  <si>
    <t>FY07 Interest Earnings on</t>
  </si>
  <si>
    <t>Federal Highway Trust Fund</t>
  </si>
  <si>
    <t>The payments made by road users through the various user charges and taxes are not</t>
  </si>
  <si>
    <t>immediately expended; they tend to accumulate for a period of time until they are actually</t>
  </si>
  <si>
    <t>utilized to pay the various expenses of the road system and for other purposes.  To the</t>
  </si>
  <si>
    <t>entent that these funds earn interest, or allow various governments to avoid having to</t>
  </si>
  <si>
    <t>borrow and pay interest, these payment generate income/reduce expenses, which is a</t>
  </si>
  <si>
    <t>source of funding generated by road users.</t>
  </si>
  <si>
    <t>Unfortunately, it is difficult to obtain reliable and consistent data for most of these funding</t>
  </si>
  <si>
    <t>sources, so the calculation of interest earnings/savings on them would require a number of</t>
  </si>
  <si>
    <t>assumptions.  To avoid having to make such assumptions, which would be subject to</t>
  </si>
  <si>
    <t>criticism, we have decided to calculate interest income on only one such funding source,</t>
  </si>
  <si>
    <r>
      <t xml:space="preserve">the Federal Highway Trust Fund, which does have data reported through the </t>
    </r>
    <r>
      <rPr>
        <i/>
        <sz val="10"/>
        <rFont val="Arial"/>
        <family val="2"/>
      </rPr>
      <t>Highway</t>
    </r>
  </si>
  <si>
    <r>
      <t>Statistics</t>
    </r>
    <r>
      <rPr>
        <sz val="10"/>
        <rFont val="Arial"/>
        <family val="2"/>
      </rPr>
      <t xml:space="preserve"> series of reports.  We have utilized this source to compute the average balance</t>
    </r>
  </si>
  <si>
    <t>in this account for the 2007 reporting year by averaging the beginning and ending balances.</t>
  </si>
  <si>
    <t>During this time period, the funds in this account accrued no interest that was returned to</t>
  </si>
  <si>
    <t>the Trust Fund.  However, the monies in the Trust Fund did provide benefit to the U.S.</t>
  </si>
  <si>
    <t>Treasury, and the taxpayers, in that it allowed the U.S. Government to avoid having to</t>
  </si>
  <si>
    <t>issue debt in these amounts and pay interest on such borrowings.  To determine the</t>
  </si>
  <si>
    <t>Highway Trust Fund data:</t>
  </si>
  <si>
    <t>FE-10 URL, accessed February 10, 2010:</t>
  </si>
  <si>
    <t>Highway Trust Fund Interest Earnings/Expenses Saved</t>
  </si>
  <si>
    <t>HFT Interest</t>
  </si>
  <si>
    <t>revenues cover road hard costs," produces such a large difference that minor errors are not important.</t>
  </si>
  <si>
    <t>Date</t>
  </si>
  <si>
    <t>valuation of the interest earnings for FY2007, we took the daily average yield for</t>
  </si>
  <si>
    <t>Rate</t>
  </si>
  <si>
    <t>Divided by</t>
  </si>
  <si>
    <t>Average</t>
  </si>
  <si>
    <t>Interest rates:</t>
  </si>
  <si>
    <t>http://www.ustreas.gov/offices/domestic-finance/debt-management/interest-rate/yield_historical_main.shtml</t>
  </si>
  <si>
    <t>U.S. Treasury, "Daily Treasury Yield Curve Rates," accessed February 19, 2010</t>
  </si>
  <si>
    <t>U.S. Government one-year obligations, as shown at right</t>
  </si>
  <si>
    <t>The nominal amount for Highway Trust Fund allocations for territories is eliminated because road</t>
  </si>
  <si>
    <t>Bonds issued to finance capital improvements to roads that are backed by user charges are</t>
  </si>
  <si>
    <t>included as user-generated revenues for roads; bonds not backed by direct user charges are</t>
  </si>
  <si>
    <r>
      <t xml:space="preserve">not.  </t>
    </r>
    <r>
      <rPr>
        <i/>
        <sz val="10"/>
        <rFont val="Arial"/>
        <family val="2"/>
      </rPr>
      <t>Highway Statistics</t>
    </r>
    <r>
      <rPr>
        <sz val="10"/>
        <rFont val="Arial"/>
        <family val="2"/>
      </rPr>
      <t xml:space="preserve"> tracks bonds issued by toll facilities, which are the only such bonds</t>
    </r>
  </si>
  <si>
    <t>included in this calculation.  While there may be state and local bonds that are backed, in</t>
  </si>
  <si>
    <t>whole or in part, by other direct road user charges, and while sales tax revenues are other</t>
  </si>
  <si>
    <t>road user charges are undoubtedly used as part, or all, of the backing for various "general</t>
  </si>
  <si>
    <t>fund" bond issues, no attempt has been made identify or quantify such bond issues used</t>
  </si>
  <si>
    <t>for road purposes or otherwise.</t>
  </si>
  <si>
    <t>The various payments to governments made by road users are generally not expened</t>
  </si>
  <si>
    <t>immediately upon receipt, which means that they are available to earn interest, and such</t>
  </si>
  <si>
    <t>interest is a user-funded source of revenue because the underlying funds are generated</t>
  </si>
  <si>
    <t>by road users.  For this calculation, the only such funds that were utilized were those in</t>
  </si>
  <si>
    <t>the Federal Highway Trust Fund, held by the Federal government, as data on other road-</t>
  </si>
  <si>
    <t>user-generated funding is not readily available.  The average of the beginning and ending</t>
  </si>
  <si>
    <t>balances in the Highway Trust Fund for the 2007 reporting year was multiplied by the</t>
  </si>
  <si>
    <t>average Treasury one-year yield for the period.  The interest revenue from this source</t>
  </si>
  <si>
    <t>is then allocated to the various states using total road user revenue as the allocation</t>
  </si>
  <si>
    <t>base.</t>
  </si>
  <si>
    <t>These three Federal disbursement types are allocated to the various states using total</t>
  </si>
  <si>
    <t>disbursements as the allocation base.</t>
  </si>
  <si>
    <t>To avoid double-counting expenditures, payments from states to local govenments, and</t>
  </si>
  <si>
    <t>from local governments to states, are backed out from total disbursements for each</t>
  </si>
  <si>
    <t>state and the local governments in each state.</t>
  </si>
  <si>
    <t>UNITED STATES OF AMERICA/NATIONAL AND STATE-BY-STATE</t>
  </si>
  <si>
    <t>HDF                                 Dispostion of User Revenues, All Levels of Government</t>
  </si>
  <si>
    <t>SDF                                 Disposition of State Highway-User Revenues</t>
  </si>
  <si>
    <t>LDF                                 Disposition of Local Government Receipts from State and Local</t>
  </si>
  <si>
    <t xml:space="preserve">                                       Highway-User Revenues</t>
  </si>
  <si>
    <t>SF-2                                State Disbursements for Highways</t>
  </si>
  <si>
    <t>FGF-2                              Local Government Disbursements for Highways</t>
  </si>
  <si>
    <t>"Sales Taxes" refers to the "Sales Taxes" tab in this spreadsheet.</t>
  </si>
  <si>
    <t>http://www.fhwa.dot.gov/policyinformation/statistics/2007/xls/sdf.xls</t>
  </si>
  <si>
    <t>Accessed January 18, 2010.</t>
  </si>
  <si>
    <t>http://www.fhwa.dot.gov/policyinformation/statistics/2007/xls/ldf.xls</t>
  </si>
  <si>
    <t xml:space="preserve">     2/ Lee County Bridges consists of the Cape Coral Bridge, the Midpoint Bridge, and the   </t>
  </si>
  <si>
    <t xml:space="preserve">       5/ Harris County Toll Facilities consists of the Harris County Toll Road </t>
  </si>
  <si>
    <t>Sanibel Bridge and Causeway.</t>
  </si>
  <si>
    <t>and the Jesse Jones Memorial Toll Bridge.</t>
  </si>
  <si>
    <t>LBG-2T</t>
  </si>
  <si>
    <t>Highway User Revenue-Funded Toll Bond Receipts - New Issues</t>
  </si>
  <si>
    <t>Includes such funds dedicated for non-road purposes, such as transit.</t>
  </si>
  <si>
    <t>Cents-per-Gallon and other Direct User Charges</t>
  </si>
  <si>
    <t>Sales Tax Revenue from Road User Purchases</t>
  </si>
  <si>
    <r>
      <t>Table 1020.</t>
    </r>
    <r>
      <rPr>
        <b/>
        <sz val="12"/>
        <rFont val="Courier New"/>
        <family val="3"/>
      </rPr>
      <t xml:space="preserve"> Retail Trade and Food Services--Sales by Type of Store and State</t>
    </r>
  </si>
  <si>
    <t>See notes.</t>
  </si>
  <si>
    <t>Post Office Abbreviation</t>
  </si>
  <si>
    <t>5-Digit FIPS Code</t>
  </si>
  <si>
    <t>2-Digit FIPS Code</t>
  </si>
  <si>
    <t>Total retail sales + food services and drinking places (NAICS 44-45, 722)</t>
  </si>
  <si>
    <t xml:space="preserve">  All retail stores  \1</t>
  </si>
  <si>
    <t>Motor vehicle and parts dealers (NAICS 441)</t>
  </si>
  <si>
    <t>Furniture and   home furnishings (NAICS 442)</t>
  </si>
  <si>
    <t>Electronics and appliances    (NAICS 443)</t>
  </si>
  <si>
    <t>Building and material supply (NAICS 444)</t>
  </si>
  <si>
    <t>Food and beverage stores        (NAICS 445)</t>
  </si>
  <si>
    <t>Health and personal care          (NAICS 446)</t>
  </si>
  <si>
    <t>Gasoline service stations         (NAICS 447)</t>
  </si>
  <si>
    <t>Clothing and accessories            (NAICS 448)</t>
  </si>
  <si>
    <t>Sporting goods, hobby, book,       music stores     (NAICS 451)</t>
  </si>
  <si>
    <t>General merchandise (NAICS 452)</t>
  </si>
  <si>
    <t>Miscellaneous stores    (NAICS 453)</t>
  </si>
  <si>
    <t>Non-store retailers (NAICS 454)</t>
  </si>
  <si>
    <t>Food services and drinking establishments (NAICS 722)</t>
  </si>
  <si>
    <t>Sales Tax Revenues</t>
  </si>
  <si>
    <t>Sales Tax Rates</t>
  </si>
  <si>
    <t>(Millions)</t>
  </si>
  <si>
    <t>General</t>
  </si>
  <si>
    <t>Fuel</t>
  </si>
  <si>
    <t xml:space="preserve">  United States </t>
  </si>
  <si>
    <t xml:space="preserve">    U.S.</t>
  </si>
  <si>
    <t>00000</t>
  </si>
  <si>
    <t>00</t>
  </si>
  <si>
    <t xml:space="preserve">Alabama </t>
  </si>
  <si>
    <t xml:space="preserve">    AL</t>
  </si>
  <si>
    <t>01000</t>
  </si>
  <si>
    <t>01</t>
  </si>
  <si>
    <t>Alabama</t>
  </si>
  <si>
    <t xml:space="preserve">Alaska </t>
  </si>
  <si>
    <t xml:space="preserve">    AK</t>
  </si>
  <si>
    <t>02000</t>
  </si>
  <si>
    <t>02</t>
  </si>
  <si>
    <t>Alaska</t>
  </si>
  <si>
    <t xml:space="preserve">Arizona </t>
  </si>
  <si>
    <t xml:space="preserve">    AZ</t>
  </si>
  <si>
    <t>04000</t>
  </si>
  <si>
    <t>04</t>
  </si>
  <si>
    <t>Arizona</t>
  </si>
  <si>
    <t xml:space="preserve">Arkansas </t>
  </si>
  <si>
    <t xml:space="preserve">    AR</t>
  </si>
  <si>
    <t>05000</t>
  </si>
  <si>
    <t>05</t>
  </si>
  <si>
    <t>Arkansas</t>
  </si>
  <si>
    <t xml:space="preserve">California </t>
  </si>
  <si>
    <t xml:space="preserve">    CA</t>
  </si>
  <si>
    <t>06000</t>
  </si>
  <si>
    <t>06</t>
  </si>
  <si>
    <t xml:space="preserve">Colorado </t>
  </si>
  <si>
    <t xml:space="preserve">    CO</t>
  </si>
  <si>
    <t>08000</t>
  </si>
  <si>
    <t>08</t>
  </si>
  <si>
    <t xml:space="preserve">Connecticut </t>
  </si>
  <si>
    <t xml:space="preserve">    CT</t>
  </si>
  <si>
    <t>09000</t>
  </si>
  <si>
    <t>09</t>
  </si>
  <si>
    <t>Connecticut</t>
  </si>
  <si>
    <t xml:space="preserve">Delaware </t>
  </si>
  <si>
    <t xml:space="preserve">    DE</t>
  </si>
  <si>
    <t>10000</t>
  </si>
  <si>
    <t>10</t>
  </si>
  <si>
    <t xml:space="preserve">District of Columbia </t>
  </si>
  <si>
    <t xml:space="preserve">    DC</t>
  </si>
  <si>
    <t>11000</t>
  </si>
  <si>
    <t>11</t>
  </si>
  <si>
    <t>District of Columbia</t>
  </si>
  <si>
    <t xml:space="preserve">Florida </t>
  </si>
  <si>
    <t xml:space="preserve">    FL</t>
  </si>
  <si>
    <t>12000</t>
  </si>
  <si>
    <t>12</t>
  </si>
  <si>
    <t xml:space="preserve">Georgia </t>
  </si>
  <si>
    <t xml:space="preserve">    GA</t>
  </si>
  <si>
    <t>13000</t>
  </si>
  <si>
    <t>13</t>
  </si>
  <si>
    <t xml:space="preserve">Hawaii </t>
  </si>
  <si>
    <t xml:space="preserve">    HI</t>
  </si>
  <si>
    <t>15000</t>
  </si>
  <si>
    <t>15</t>
  </si>
  <si>
    <t>Hawaii</t>
  </si>
  <si>
    <t xml:space="preserve">Idaho </t>
  </si>
  <si>
    <t xml:space="preserve">    ID</t>
  </si>
  <si>
    <t>16000</t>
  </si>
  <si>
    <t>16</t>
  </si>
  <si>
    <t>Idaho</t>
  </si>
  <si>
    <t xml:space="preserve">Illinois </t>
  </si>
  <si>
    <t xml:space="preserve">    IL</t>
  </si>
  <si>
    <t>17000</t>
  </si>
  <si>
    <t>17</t>
  </si>
  <si>
    <t xml:space="preserve">Indiana </t>
  </si>
  <si>
    <t xml:space="preserve">    IN</t>
  </si>
  <si>
    <t>18000</t>
  </si>
  <si>
    <t>18</t>
  </si>
  <si>
    <t xml:space="preserve">Iowa </t>
  </si>
  <si>
    <t xml:space="preserve">    IA</t>
  </si>
  <si>
    <t>19000</t>
  </si>
  <si>
    <t>19</t>
  </si>
  <si>
    <t>Iowa</t>
  </si>
  <si>
    <t xml:space="preserve">Kansas </t>
  </si>
  <si>
    <t xml:space="preserve">    KS</t>
  </si>
  <si>
    <t>20000</t>
  </si>
  <si>
    <t>20</t>
  </si>
  <si>
    <t xml:space="preserve">Kentucky </t>
  </si>
  <si>
    <t xml:space="preserve">    KY</t>
  </si>
  <si>
    <t>21000</t>
  </si>
  <si>
    <t>21</t>
  </si>
  <si>
    <t xml:space="preserve">Louisiana </t>
  </si>
  <si>
    <t xml:space="preserve">    LA</t>
  </si>
  <si>
    <t>22000</t>
  </si>
  <si>
    <t>22</t>
  </si>
  <si>
    <t xml:space="preserve">Maine </t>
  </si>
  <si>
    <t xml:space="preserve">    ME</t>
  </si>
  <si>
    <t>23000</t>
  </si>
  <si>
    <t>23</t>
  </si>
  <si>
    <t xml:space="preserve">Maryland </t>
  </si>
  <si>
    <t xml:space="preserve">    MD</t>
  </si>
  <si>
    <t>24000</t>
  </si>
  <si>
    <t>24</t>
  </si>
  <si>
    <t xml:space="preserve">Massachusetts </t>
  </si>
  <si>
    <t xml:space="preserve">    MA</t>
  </si>
  <si>
    <t>25000</t>
  </si>
  <si>
    <t>25</t>
  </si>
  <si>
    <t xml:space="preserve">Michigan </t>
  </si>
  <si>
    <t xml:space="preserve">    MI</t>
  </si>
  <si>
    <t>26000</t>
  </si>
  <si>
    <t>26</t>
  </si>
  <si>
    <t>Michigan</t>
  </si>
  <si>
    <t xml:space="preserve">Minnesota </t>
  </si>
  <si>
    <t xml:space="preserve">    MN</t>
  </si>
  <si>
    <t>27000</t>
  </si>
  <si>
    <t>27</t>
  </si>
  <si>
    <t>Minnesota</t>
  </si>
  <si>
    <t xml:space="preserve">Mississippi </t>
  </si>
  <si>
    <t xml:space="preserve">    MS</t>
  </si>
  <si>
    <t>28000</t>
  </si>
  <si>
    <t>28</t>
  </si>
  <si>
    <t>Mississippi</t>
  </si>
  <si>
    <t xml:space="preserve">Missouri </t>
  </si>
  <si>
    <t xml:space="preserve">    MO</t>
  </si>
  <si>
    <t>29000</t>
  </si>
  <si>
    <t>29</t>
  </si>
  <si>
    <t>Missouri</t>
  </si>
  <si>
    <t xml:space="preserve">Montana </t>
  </si>
  <si>
    <t xml:space="preserve">    MT</t>
  </si>
  <si>
    <t>30000</t>
  </si>
  <si>
    <t>30</t>
  </si>
  <si>
    <t>Montana</t>
  </si>
  <si>
    <t xml:space="preserve">Nebraska </t>
  </si>
  <si>
    <t xml:space="preserve">    NE</t>
  </si>
  <si>
    <t>31000</t>
  </si>
  <si>
    <t>31</t>
  </si>
  <si>
    <t xml:space="preserve">Nevada </t>
  </si>
  <si>
    <t xml:space="preserve">    NV</t>
  </si>
  <si>
    <t>32000</t>
  </si>
  <si>
    <t>32</t>
  </si>
  <si>
    <t>Nevada</t>
  </si>
  <si>
    <t xml:space="preserve">New Hampshire </t>
  </si>
  <si>
    <t xml:space="preserve">    NH</t>
  </si>
  <si>
    <t>33000</t>
  </si>
  <si>
    <t>33</t>
  </si>
  <si>
    <t xml:space="preserve">New Jersey </t>
  </si>
  <si>
    <t xml:space="preserve">    NJ</t>
  </si>
  <si>
    <t>34000</t>
  </si>
  <si>
    <t>34</t>
  </si>
  <si>
    <t xml:space="preserve">New Mexico </t>
  </si>
  <si>
    <t xml:space="preserve">    NM</t>
  </si>
  <si>
    <t>35000</t>
  </si>
  <si>
    <t>35</t>
  </si>
  <si>
    <t>New Mexico</t>
  </si>
  <si>
    <t xml:space="preserve">New York </t>
  </si>
  <si>
    <t xml:space="preserve">    NY</t>
  </si>
  <si>
    <t>36000</t>
  </si>
  <si>
    <t>36</t>
  </si>
  <si>
    <t xml:space="preserve">North Carolina </t>
  </si>
  <si>
    <t xml:space="preserve">    NC</t>
  </si>
  <si>
    <t>37000</t>
  </si>
  <si>
    <t>37</t>
  </si>
  <si>
    <t>North Carolina</t>
  </si>
  <si>
    <t xml:space="preserve">North Dakota </t>
  </si>
  <si>
    <t xml:space="preserve">    ND</t>
  </si>
  <si>
    <t>38000</t>
  </si>
  <si>
    <t>38</t>
  </si>
  <si>
    <t>North Dakota</t>
  </si>
  <si>
    <t xml:space="preserve">Ohio </t>
  </si>
  <si>
    <t xml:space="preserve">    OH</t>
  </si>
  <si>
    <t>39000</t>
  </si>
  <si>
    <t>39</t>
  </si>
  <si>
    <t xml:space="preserve">Oklahoma </t>
  </si>
  <si>
    <t xml:space="preserve">    OK</t>
  </si>
  <si>
    <t>40000</t>
  </si>
  <si>
    <t>40</t>
  </si>
  <si>
    <t xml:space="preserve">Oregon </t>
  </si>
  <si>
    <t xml:space="preserve">    OR</t>
  </si>
  <si>
    <t>41000</t>
  </si>
  <si>
    <t>41</t>
  </si>
  <si>
    <t>Oregon</t>
  </si>
  <si>
    <t xml:space="preserve">Pennsylvania </t>
  </si>
  <si>
    <t xml:space="preserve">    PA</t>
  </si>
  <si>
    <t>42000</t>
  </si>
  <si>
    <t>42</t>
  </si>
  <si>
    <t xml:space="preserve">Rhode Island </t>
  </si>
  <si>
    <t xml:space="preserve">    RI</t>
  </si>
  <si>
    <t>44000</t>
  </si>
  <si>
    <t>44</t>
  </si>
  <si>
    <t xml:space="preserve">South Carolina </t>
  </si>
  <si>
    <t xml:space="preserve">    SC</t>
  </si>
  <si>
    <t>45000</t>
  </si>
  <si>
    <t>45</t>
  </si>
  <si>
    <t xml:space="preserve">South Dakota </t>
  </si>
  <si>
    <t xml:space="preserve">    SD</t>
  </si>
  <si>
    <t>46000</t>
  </si>
  <si>
    <t>46</t>
  </si>
  <si>
    <t>South Dakota</t>
  </si>
  <si>
    <t xml:space="preserve">Tennessee </t>
  </si>
  <si>
    <t xml:space="preserve">    TN</t>
  </si>
  <si>
    <t>47000</t>
  </si>
  <si>
    <t>47</t>
  </si>
  <si>
    <t>Tennessee</t>
  </si>
  <si>
    <t xml:space="preserve">Texas </t>
  </si>
  <si>
    <t xml:space="preserve">    TX</t>
  </si>
  <si>
    <t>48000</t>
  </si>
  <si>
    <t>48</t>
  </si>
  <si>
    <t xml:space="preserve">Utah </t>
  </si>
  <si>
    <t xml:space="preserve">    UT</t>
  </si>
  <si>
    <t>49000</t>
  </si>
  <si>
    <t>49</t>
  </si>
  <si>
    <t>Utah</t>
  </si>
  <si>
    <t xml:space="preserve">Vermont </t>
  </si>
  <si>
    <t xml:space="preserve">    VT</t>
  </si>
  <si>
    <t>50000</t>
  </si>
  <si>
    <t>50</t>
  </si>
  <si>
    <t>Vermont</t>
  </si>
  <si>
    <t xml:space="preserve">Virginia </t>
  </si>
  <si>
    <t xml:space="preserve">    VA</t>
  </si>
  <si>
    <t>51000</t>
  </si>
  <si>
    <t>51</t>
  </si>
  <si>
    <t xml:space="preserve">Washington </t>
  </si>
  <si>
    <t xml:space="preserve">    WA</t>
  </si>
  <si>
    <t>53000</t>
  </si>
  <si>
    <t>53</t>
  </si>
  <si>
    <t xml:space="preserve">West Virginia </t>
  </si>
  <si>
    <t xml:space="preserve">    WV</t>
  </si>
  <si>
    <t>54000</t>
  </si>
  <si>
    <t>54</t>
  </si>
  <si>
    <t xml:space="preserve">Wisconsin </t>
  </si>
  <si>
    <t xml:space="preserve">    WI</t>
  </si>
  <si>
    <t>55000</t>
  </si>
  <si>
    <t>55</t>
  </si>
  <si>
    <t>Wisconsin</t>
  </si>
  <si>
    <t xml:space="preserve">Wyoming </t>
  </si>
  <si>
    <t xml:space="preserve">    WY</t>
  </si>
  <si>
    <t>56000</t>
  </si>
  <si>
    <t>56</t>
  </si>
  <si>
    <t>Wyoming</t>
  </si>
  <si>
    <t>Source: Market Statistics, a division of Claritas Inc., Arlington, VA, The Survey of Buying Power Data Service, annual (copyright).</t>
  </si>
  <si>
    <t>Box Outlined in BOLD above is the original from the source, unchanged except for resetting column widths.</t>
  </si>
  <si>
    <t>Source:</t>
  </si>
  <si>
    <t>Statistical Abstract of the United States, 2009:</t>
  </si>
  <si>
    <t>http://www.census.gov/compendia/statab/tables/09s1020.xls</t>
  </si>
  <si>
    <t>Accessed, June 9, 2009</t>
  </si>
  <si>
    <t>http://www.api.org/statistics/fueltaxes/upload/MotorFuelNotesJan20092.pdf</t>
  </si>
  <si>
    <t>2  Does not include local sales taxes at various rates.</t>
  </si>
  <si>
    <t>Average gasoline sales/gallon by state and average price per gallon by state from U.S. DOE, Energy</t>
  </si>
  <si>
    <t>Information Administration.</t>
  </si>
  <si>
    <t>General Sales Tax data from Federation of Tax Administrators,</t>
  </si>
  <si>
    <t>http://www.taxadmin.org/fta/rate/sales.html</t>
  </si>
  <si>
    <t>accessed October 27, 2008.</t>
  </si>
  <si>
    <t>State Sales Tax Rates, January 1, 2008:</t>
  </si>
  <si>
    <t>Gasoline Sales Tax rates from American Petroleum Institute, "Notes to State Motor</t>
  </si>
  <si>
    <t>Fuel Excise and Other Taxes," effective 1/12/09, accessed 03/01/09;</t>
  </si>
  <si>
    <t xml:space="preserve">    elected higher local sales taxes.</t>
  </si>
  <si>
    <t>1  Does not include 1.25% for all counties and up to 1.50% for counties that have</t>
  </si>
  <si>
    <t xml:space="preserve">    Federal and State excise taxes are not subject to the sales tax.</t>
  </si>
  <si>
    <t>3  The "stated" rate is 7%, but the method of application works out to 6.54% as</t>
  </si>
  <si>
    <t xml:space="preserve">    the above is expressed as a cents per gallon charge.due to varying rates.</t>
  </si>
  <si>
    <t>4  New York has high state and local sales taxes which vary significantly by location,</t>
  </si>
  <si>
    <t>Vehicles, Vehicle Parts, etc.</t>
  </si>
  <si>
    <t>Motor Fuel</t>
  </si>
  <si>
    <t>Sales Taxes</t>
  </si>
  <si>
    <t>Total Road User Generated Direct Revenues as</t>
  </si>
  <si>
    <t>ROAD USER CHARGES PAID AND TOTAL ROAD DISBURSEMENTS</t>
  </si>
  <si>
    <t>Percentage of Total Road Disbursements</t>
  </si>
  <si>
    <t>SB-2T                               Change in Indebtedness of State-Administered Toll Road and</t>
  </si>
  <si>
    <t xml:space="preserve">                                        Crossing Facilities</t>
  </si>
  <si>
    <t>State Summary                 State-by-State Analysis -- this is the key schedule</t>
  </si>
  <si>
    <t>LBG-2T                             Change in Indebtedness During Year, Local Toll Facilities</t>
  </si>
  <si>
    <t>Dist. of Col.</t>
  </si>
  <si>
    <t>APRIL 2009</t>
  </si>
  <si>
    <t>VEHICLE</t>
  </si>
  <si>
    <t>AND</t>
  </si>
  <si>
    <t>LANEOUS</t>
  </si>
  <si>
    <t>RECEIPTS</t>
  </si>
  <si>
    <t>TAXES</t>
  </si>
  <si>
    <t>GENERAL</t>
  </si>
  <si>
    <t>TOLLS</t>
  </si>
  <si>
    <t>DISPOSITION OF HIGHWAY-USER REVENUES, ALL LEVELS OF GOVERNMENT - 2007  1/</t>
  </si>
  <si>
    <t>Used for report date.</t>
  </si>
  <si>
    <t>Do not remove.</t>
  </si>
  <si>
    <t>TABLE  HDF</t>
  </si>
  <si>
    <t>Report Year</t>
  </si>
  <si>
    <t>2007</t>
  </si>
  <si>
    <t>HIGHWAY-USER REVENUES AVAILABLE FOR DISTRIBUTION</t>
  </si>
  <si>
    <t>DISPOSITION OF HIGHWAY-USER REVENUES</t>
  </si>
  <si>
    <t>BY FEDERAL GOVERNMENT</t>
  </si>
  <si>
    <t>BY STATE AND LOCAL GOVERNMENTS</t>
  </si>
  <si>
    <t>AND LOCAL</t>
  </si>
  <si>
    <t>FOR</t>
  </si>
  <si>
    <t>FOR MASS</t>
  </si>
  <si>
    <t>TO (FROM)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</si>
</sst>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_(* #,##0_);_(* \(#,##0\);_ &quot; -&quot;"/>
    <numFmt numFmtId="166" formatCode="_(0.00%_);_(\-0.00%_);_ &quot;-&quot;"/>
    <numFmt numFmtId="167" formatCode="hh:mm_)"/>
    <numFmt numFmtId="168" formatCode="_(* #,##0_);_(* \(#,##0_);_ &quot; -&quot;"/>
    <numFmt numFmtId="169" formatCode="0.0%"/>
    <numFmt numFmtId="170" formatCode="&quot;$&quot;#,##0.000_);\(&quot;$&quot;#,##0.000\)"/>
    <numFmt numFmtId="171" formatCode="0_)"/>
    <numFmt numFmtId="172" formatCode="mm/dd/yy_)"/>
    <numFmt numFmtId="173" formatCode="_(* #,##0_);_(* \(#,##0\);_ &quot;-&quot;"/>
    <numFmt numFmtId="174" formatCode=";;;"/>
    <numFmt numFmtId="175" formatCode="mm/dd_)"/>
    <numFmt numFmtId="176" formatCode="_(* #,##0.0_);_(* \(#,##0.0\);_(* &quot;-&quot;?_);_(@_)"/>
    <numFmt numFmtId="177" formatCode="&quot;$&quot;#,##0"/>
    <numFmt numFmtId="178" formatCode="#,##0.000000000"/>
    <numFmt numFmtId="179" formatCode="#,##0.0_);\(#,##0.0\);&quot;-&quot;"/>
    <numFmt numFmtId="180" formatCode="[$-409]dddd\,\ mmmm\ dd\,\ yyyy"/>
    <numFmt numFmtId="181" formatCode="#,##0.0000000000_);\(#,##0.0000000000\)"/>
    <numFmt numFmtId="182" formatCode="#,##0.000000000_);\(#,##0.000000000\)"/>
    <numFmt numFmtId="183" formatCode="0.000000000000"/>
    <numFmt numFmtId="184" formatCode="&quot;Yes&quot;;&quot;Yes&quot;;&quot;No&quot;"/>
    <numFmt numFmtId="185" formatCode="&quot;True&quot;;&quot;True&quot;;&quot;False&quot;"/>
    <numFmt numFmtId="186" formatCode="&quot;On&quot;;&quot;On&quot;;&quot;Off&quot;"/>
    <numFmt numFmtId="187" formatCode="[$€-2]\ #,##0.00_);[Red]\([$€-2]\ #,##0.00\)"/>
    <numFmt numFmtId="188" formatCode="0_);\(0\)"/>
    <numFmt numFmtId="189" formatCode="#,##0.000_);\(#,##0.000\)"/>
    <numFmt numFmtId="190" formatCode="#,##0.0_);\(#,##0.0\)"/>
    <numFmt numFmtId="191" formatCode="&quot;$&quot;#,##0.0_);\(&quot;$&quot;#,##0.0\)"/>
  </numFmts>
  <fonts count="39">
    <font>
      <sz val="10"/>
      <name val="Arial"/>
      <family val="0"/>
    </font>
    <font>
      <b/>
      <sz val="10"/>
      <name val="Arial"/>
      <family val="2"/>
    </font>
    <font>
      <b/>
      <sz val="12"/>
      <name val="Arial"/>
      <family val="2"/>
    </font>
    <font>
      <sz val="8"/>
      <name val="Arial"/>
      <family val="0"/>
    </font>
    <font>
      <i/>
      <sz val="10"/>
      <name val="Arial"/>
      <family val="2"/>
    </font>
    <font>
      <u val="single"/>
      <sz val="10"/>
      <color indexed="12"/>
      <name val="Arial"/>
      <family val="0"/>
    </font>
    <font>
      <b/>
      <sz val="11"/>
      <name val="Arial"/>
      <family val="2"/>
    </font>
    <font>
      <sz val="9"/>
      <name val="Arial"/>
      <family val="2"/>
    </font>
    <font>
      <b/>
      <sz val="8"/>
      <name val="Arial"/>
      <family val="2"/>
    </font>
    <font>
      <sz val="9"/>
      <color indexed="8"/>
      <name val="Arial"/>
      <family val="2"/>
    </font>
    <font>
      <sz val="8"/>
      <color indexed="8"/>
      <name val="Arial"/>
      <family val="2"/>
    </font>
    <font>
      <b/>
      <sz val="8"/>
      <color indexed="8"/>
      <name val="Arial"/>
      <family val="2"/>
    </font>
    <font>
      <b/>
      <sz val="9"/>
      <name val="Arial"/>
      <family val="2"/>
    </font>
    <font>
      <sz val="6"/>
      <name val="Arial"/>
      <family val="2"/>
    </font>
    <font>
      <sz val="5"/>
      <name val="Arial"/>
      <family val="2"/>
    </font>
    <font>
      <sz val="7"/>
      <name val="Arial"/>
      <family val="2"/>
    </font>
    <font>
      <b/>
      <sz val="7"/>
      <name val="Arial"/>
      <family val="2"/>
    </font>
    <font>
      <sz val="12"/>
      <name val="Courier New"/>
      <family val="3"/>
    </font>
    <font>
      <b/>
      <sz val="12"/>
      <name val="Courier New"/>
      <family val="3"/>
    </font>
    <font>
      <u val="single"/>
      <sz val="12"/>
      <color indexed="12"/>
      <name val="Courier New"/>
      <family val="3"/>
    </font>
    <font>
      <b/>
      <sz val="5"/>
      <name val="Arial"/>
      <family val="2"/>
    </font>
    <font>
      <i/>
      <sz val="6"/>
      <name val="Arial"/>
      <family val="2"/>
    </font>
    <font>
      <i/>
      <sz val="7"/>
      <name val="Arial"/>
      <family val="2"/>
    </font>
    <font>
      <sz val="10"/>
      <color indexed="63"/>
      <name val="Arial"/>
      <family val="2"/>
    </font>
    <font>
      <u val="single"/>
      <sz val="10"/>
      <color indexed="36"/>
      <name val="Arial"/>
      <family val="0"/>
    </font>
    <font>
      <b/>
      <sz val="20"/>
      <name val="Arial"/>
      <family val="2"/>
    </font>
    <font>
      <b/>
      <sz val="15"/>
      <name val="Arial"/>
      <family val="2"/>
    </font>
    <font>
      <b/>
      <sz val="14"/>
      <name val="Arial"/>
      <family val="2"/>
    </font>
    <font>
      <b/>
      <sz val="18"/>
      <name val="Arial"/>
      <family val="2"/>
    </font>
    <font>
      <sz val="18"/>
      <name val="Arial"/>
      <family val="2"/>
    </font>
    <font>
      <sz val="10"/>
      <name val="P-AVGARD"/>
      <family val="0"/>
    </font>
    <font>
      <sz val="10"/>
      <color indexed="8"/>
      <name val="Arial"/>
      <family val="2"/>
    </font>
    <font>
      <b/>
      <sz val="12"/>
      <color indexed="25"/>
      <name val="Arial"/>
      <family val="2"/>
    </font>
    <font>
      <b/>
      <sz val="10"/>
      <color indexed="56"/>
      <name val="Arial"/>
      <family val="2"/>
    </font>
    <font>
      <sz val="10"/>
      <color indexed="56"/>
      <name val="Arial"/>
      <family val="2"/>
    </font>
    <font>
      <b/>
      <i/>
      <sz val="10"/>
      <name val="Arial"/>
      <family val="2"/>
    </font>
    <font>
      <b/>
      <i/>
      <sz val="12"/>
      <name val="Arial"/>
      <family val="2"/>
    </font>
    <font>
      <b/>
      <sz val="16"/>
      <name val="Arial"/>
      <family val="2"/>
    </font>
    <font>
      <u val="single"/>
      <sz val="9"/>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gray125">
        <fgColor indexed="8"/>
      </patternFill>
    </fill>
    <fill>
      <patternFill patternType="solid">
        <fgColor indexed="13"/>
        <bgColor indexed="64"/>
      </patternFill>
    </fill>
    <fill>
      <patternFill patternType="solid">
        <fgColor indexed="13"/>
        <bgColor indexed="64"/>
      </patternFill>
    </fill>
  </fills>
  <borders count="14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double">
        <color indexed="8"/>
      </left>
      <right>
        <color indexed="63"/>
      </right>
      <top style="double">
        <color indexed="8"/>
      </top>
      <bottom style="thin">
        <color indexed="8"/>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style="double">
        <color indexed="8"/>
      </left>
      <right>
        <color indexed="63"/>
      </right>
      <top style="double">
        <color indexed="8"/>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color indexed="63"/>
      </right>
      <top>
        <color indexed="63"/>
      </top>
      <bottom style="thin"/>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double">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medium">
        <color indexed="8"/>
      </left>
      <right style="thin">
        <color indexed="8"/>
      </right>
      <top>
        <color indexed="63"/>
      </top>
      <bottom style="double">
        <color indexed="8"/>
      </bottom>
    </border>
    <border>
      <left style="double">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double">
        <color indexed="8"/>
      </left>
      <right style="medium">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style="medium">
        <color indexed="8"/>
      </right>
      <top>
        <color indexed="63"/>
      </top>
      <bottom>
        <color indexed="63"/>
      </bottom>
    </border>
    <border>
      <left style="thin">
        <color indexed="8"/>
      </left>
      <right style="double">
        <color indexed="8"/>
      </right>
      <top>
        <color indexed="63"/>
      </top>
      <bottom style="thin">
        <color indexed="8"/>
      </bottom>
    </border>
    <border>
      <left style="double">
        <color indexed="8"/>
      </left>
      <right style="medium">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style="medium">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medium">
        <color indexed="8"/>
      </right>
      <top style="double">
        <color indexed="8"/>
      </top>
      <bottom style="thin">
        <color indexed="8"/>
      </bottom>
    </border>
    <border>
      <left>
        <color indexed="63"/>
      </left>
      <right>
        <color indexed="63"/>
      </right>
      <top>
        <color indexed="63"/>
      </top>
      <bottom style="double"/>
    </border>
    <border>
      <left style="thin">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double">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style="double">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double">
        <color indexed="63"/>
      </left>
      <right style="thin">
        <color indexed="63"/>
      </right>
      <top>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style="thin">
        <color indexed="63"/>
      </bottom>
    </border>
    <border>
      <left style="double">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style="medium">
        <color indexed="63"/>
      </left>
      <right style="thin">
        <color indexed="8"/>
      </right>
      <top>
        <color indexed="63"/>
      </top>
      <bottom>
        <color indexed="63"/>
      </bottom>
    </border>
    <border>
      <left style="thin"/>
      <right>
        <color indexed="63"/>
      </right>
      <top>
        <color indexed="63"/>
      </top>
      <bottom>
        <color indexed="63"/>
      </bottom>
    </border>
    <border>
      <left style="double">
        <color indexed="63"/>
      </left>
      <right style="medium"/>
      <top>
        <color indexed="63"/>
      </top>
      <bottom>
        <color indexed="63"/>
      </bottom>
    </border>
    <border>
      <left style="double">
        <color indexed="63"/>
      </left>
      <right style="thin">
        <color indexed="8"/>
      </right>
      <top>
        <color indexed="63"/>
      </top>
      <bottom>
        <color indexed="63"/>
      </bottom>
    </border>
    <border>
      <left style="thin"/>
      <right style="medium"/>
      <top>
        <color indexed="63"/>
      </top>
      <bottom>
        <color indexed="63"/>
      </bottom>
    </border>
    <border>
      <left style="medium"/>
      <right style="medium">
        <color indexed="63"/>
      </right>
      <top>
        <color indexed="63"/>
      </top>
      <bottom>
        <color indexed="63"/>
      </bottom>
    </border>
    <border>
      <left style="double">
        <color indexed="8"/>
      </left>
      <right style="medium">
        <color indexed="8"/>
      </right>
      <top>
        <color indexed="63"/>
      </top>
      <bottom style="double">
        <color indexed="8"/>
      </bottom>
    </border>
    <border>
      <left style="thin">
        <color indexed="63"/>
      </left>
      <right style="double">
        <color indexed="63"/>
      </right>
      <top>
        <color indexed="63"/>
      </top>
      <bottom style="thin">
        <color indexed="63"/>
      </bottom>
    </border>
    <border>
      <left>
        <color indexed="63"/>
      </left>
      <right style="double">
        <color indexed="63"/>
      </right>
      <top>
        <color indexed="63"/>
      </top>
      <bottom style="thin">
        <color indexed="63"/>
      </bottom>
    </border>
    <border>
      <left>
        <color indexed="63"/>
      </left>
      <right>
        <color indexed="63"/>
      </right>
      <top>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ck"/>
      <right style="thin"/>
      <top>
        <color indexed="63"/>
      </top>
      <bottom>
        <color indexed="63"/>
      </bottom>
    </border>
    <border>
      <left style="thin"/>
      <right style="thin"/>
      <top>
        <color indexed="63"/>
      </top>
      <bottom>
        <color indexed="63"/>
      </bottom>
    </border>
    <border>
      <left style="thick"/>
      <right style="thin"/>
      <top>
        <color indexed="63"/>
      </top>
      <bottom style="thin"/>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double">
        <color indexed="8"/>
      </bottom>
    </border>
    <border>
      <left>
        <color indexed="63"/>
      </left>
      <right style="thin">
        <color indexed="8"/>
      </right>
      <top style="thin">
        <color indexed="63"/>
      </top>
      <bottom>
        <color indexed="63"/>
      </bottom>
    </border>
    <border>
      <left>
        <color indexed="63"/>
      </left>
      <right style="thin">
        <color indexed="8"/>
      </right>
      <top>
        <color indexed="63"/>
      </top>
      <bottom style="thin">
        <color indexed="63"/>
      </bottom>
    </border>
    <border>
      <left>
        <color indexed="63"/>
      </left>
      <right style="double">
        <color indexed="8"/>
      </right>
      <top>
        <color indexed="63"/>
      </top>
      <bottom>
        <color indexed="63"/>
      </bottom>
    </border>
    <border>
      <left style="medium">
        <color indexed="24"/>
      </left>
      <right>
        <color indexed="63"/>
      </right>
      <top>
        <color indexed="63"/>
      </top>
      <bottom>
        <color indexed="63"/>
      </bottom>
    </border>
    <border>
      <left style="medium">
        <color indexed="24"/>
      </left>
      <right>
        <color indexed="63"/>
      </right>
      <top style="medium">
        <color indexed="24"/>
      </top>
      <bottom>
        <color indexed="63"/>
      </bottom>
    </border>
    <border>
      <left style="medium">
        <color indexed="24"/>
      </left>
      <right style="medium">
        <color indexed="24"/>
      </right>
      <top>
        <color indexed="63"/>
      </top>
      <bottom>
        <color indexed="63"/>
      </bottom>
    </border>
    <border>
      <left style="medium">
        <color indexed="24"/>
      </left>
      <right style="medium">
        <color indexed="24"/>
      </right>
      <top style="medium">
        <color indexed="24"/>
      </top>
      <bottom>
        <color indexed="63"/>
      </bottom>
    </border>
    <border>
      <left>
        <color indexed="63"/>
      </left>
      <right>
        <color indexed="63"/>
      </right>
      <top style="medium">
        <color indexed="24"/>
      </top>
      <bottom>
        <color indexed="63"/>
      </bottom>
    </border>
    <border>
      <left>
        <color indexed="63"/>
      </left>
      <right>
        <color indexed="63"/>
      </right>
      <top style="medium">
        <color indexed="24"/>
      </top>
      <bottom style="medium">
        <color indexed="24"/>
      </bottom>
    </border>
    <border>
      <left style="medium">
        <color indexed="24"/>
      </left>
      <right>
        <color indexed="63"/>
      </right>
      <top style="medium">
        <color indexed="24"/>
      </top>
      <bottom style="medium">
        <color indexed="24"/>
      </bottom>
    </border>
    <border>
      <left style="medium">
        <color indexed="24"/>
      </left>
      <right style="medium">
        <color indexed="24"/>
      </right>
      <top style="medium">
        <color indexed="24"/>
      </top>
      <bottom style="medium">
        <color indexed="24"/>
      </bottom>
    </border>
    <border>
      <left>
        <color indexed="63"/>
      </left>
      <right>
        <color indexed="63"/>
      </right>
      <top>
        <color indexed="63"/>
      </top>
      <bottom style="medium">
        <color indexed="24"/>
      </bottom>
    </border>
    <border>
      <left style="medium">
        <color indexed="24"/>
      </left>
      <right>
        <color indexed="63"/>
      </right>
      <top>
        <color indexed="63"/>
      </top>
      <bottom style="medium">
        <color indexed="24"/>
      </bottom>
    </border>
    <border>
      <left style="medium">
        <color indexed="24"/>
      </left>
      <right style="medium">
        <color indexed="24"/>
      </right>
      <top>
        <color indexed="63"/>
      </top>
      <bottom style="medium">
        <color indexed="24"/>
      </bottom>
    </border>
    <border>
      <left>
        <color indexed="63"/>
      </left>
      <right style="medium">
        <color indexed="24"/>
      </right>
      <top>
        <color indexed="63"/>
      </top>
      <bottom style="medium">
        <color indexed="24"/>
      </bottom>
    </border>
    <border>
      <left>
        <color indexed="63"/>
      </left>
      <right style="double">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color indexed="63"/>
      </top>
      <bottom style="thin">
        <color indexed="8"/>
      </bottom>
    </border>
    <border>
      <left>
        <color indexed="63"/>
      </left>
      <right style="double">
        <color indexed="8"/>
      </right>
      <top style="double">
        <color indexed="8"/>
      </top>
      <bottom style="thin">
        <color indexed="8"/>
      </bottom>
    </border>
    <border>
      <left style="thin"/>
      <right style="thin"/>
      <top style="thin"/>
      <bottom style="thin"/>
    </border>
    <border>
      <left>
        <color indexed="63"/>
      </left>
      <right style="thick"/>
      <top style="thin"/>
      <bottom>
        <color indexed="63"/>
      </bottom>
    </border>
    <border>
      <left>
        <color indexed="63"/>
      </left>
      <right style="thick"/>
      <top>
        <color indexed="63"/>
      </top>
      <bottom style="thin"/>
    </border>
    <border>
      <left style="thick"/>
      <right style="thin"/>
      <top style="thin"/>
      <bottom>
        <color indexed="63"/>
      </bottom>
    </border>
    <border>
      <left>
        <color indexed="63"/>
      </left>
      <right style="medium">
        <color indexed="24"/>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58">
    <xf numFmtId="0" fontId="0" fillId="0" borderId="0" xfId="0" applyAlignment="1">
      <alignment/>
    </xf>
    <xf numFmtId="0" fontId="0" fillId="0" borderId="0" xfId="0" applyAlignment="1">
      <alignment horizontal="justify" wrapText="1"/>
    </xf>
    <xf numFmtId="0" fontId="2" fillId="0" borderId="0" xfId="0" applyFont="1" applyAlignment="1">
      <alignment horizontal="center" wrapText="1"/>
    </xf>
    <xf numFmtId="0" fontId="5" fillId="0" borderId="0" xfId="20" applyAlignment="1">
      <alignment horizontal="justify" wrapText="1"/>
    </xf>
    <xf numFmtId="0" fontId="3" fillId="0" borderId="0" xfId="0" applyFont="1" applyAlignment="1" applyProtection="1">
      <alignment horizontal="center"/>
      <protection/>
    </xf>
    <xf numFmtId="22" fontId="3" fillId="0" borderId="0" xfId="0" applyNumberFormat="1" applyFont="1" applyAlignment="1" applyProtection="1">
      <alignment horizontal="left"/>
      <protection/>
    </xf>
    <xf numFmtId="0" fontId="3" fillId="0" borderId="1" xfId="0" applyFont="1" applyBorder="1" applyAlignment="1" applyProtection="1">
      <alignment/>
      <protection/>
    </xf>
    <xf numFmtId="164" fontId="3" fillId="0" borderId="0" xfId="0" applyNumberFormat="1" applyFont="1" applyAlignment="1" applyProtection="1">
      <alignment horizontal="centerContinuous"/>
      <protection/>
    </xf>
    <xf numFmtId="0" fontId="3" fillId="0" borderId="2" xfId="0" applyFont="1" applyBorder="1" applyAlignment="1" applyProtection="1">
      <alignment/>
      <protection/>
    </xf>
    <xf numFmtId="0" fontId="3" fillId="0" borderId="3" xfId="0" applyFont="1" applyBorder="1" applyAlignment="1" applyProtection="1">
      <alignment horizontal="centerContinuous"/>
      <protection/>
    </xf>
    <xf numFmtId="0" fontId="3" fillId="0" borderId="4" xfId="0" applyFont="1" applyBorder="1" applyAlignment="1" applyProtection="1">
      <alignment horizontal="centerContinuous"/>
      <protection/>
    </xf>
    <xf numFmtId="0" fontId="3" fillId="0" borderId="5" xfId="0" applyFont="1" applyBorder="1" applyAlignment="1" applyProtection="1">
      <alignment horizontal="centerContinuous"/>
      <protection/>
    </xf>
    <xf numFmtId="0" fontId="3" fillId="0" borderId="6" xfId="0" applyFont="1" applyBorder="1" applyAlignment="1" applyProtection="1">
      <alignment horizontal="centerContinuous"/>
      <protection/>
    </xf>
    <xf numFmtId="0" fontId="3" fillId="0" borderId="7" xfId="0" applyFont="1" applyBorder="1" applyAlignment="1" applyProtection="1">
      <alignment horizontal="centerContinuous"/>
      <protection/>
    </xf>
    <xf numFmtId="0" fontId="3" fillId="0" borderId="8" xfId="0" applyFont="1" applyBorder="1" applyAlignment="1" applyProtection="1">
      <alignment/>
      <protection/>
    </xf>
    <xf numFmtId="0" fontId="3" fillId="0" borderId="9" xfId="0" applyFont="1" applyBorder="1" applyAlignment="1" applyProtection="1">
      <alignment/>
      <protection/>
    </xf>
    <xf numFmtId="0" fontId="3" fillId="0" borderId="10" xfId="0" applyFont="1" applyBorder="1" applyAlignment="1" applyProtection="1">
      <alignment horizontal="centerContinuous"/>
      <protection/>
    </xf>
    <xf numFmtId="0" fontId="3" fillId="0" borderId="11" xfId="0" applyFont="1" applyBorder="1" applyAlignment="1" applyProtection="1">
      <alignment horizontal="centerContinuous"/>
      <protection/>
    </xf>
    <xf numFmtId="0" fontId="3" fillId="0" borderId="12" xfId="0" applyFont="1" applyBorder="1" applyAlignment="1" applyProtection="1">
      <alignment/>
      <protection/>
    </xf>
    <xf numFmtId="0" fontId="3" fillId="0" borderId="9" xfId="0" applyFont="1" applyBorder="1" applyAlignment="1" applyProtection="1">
      <alignment horizontal="center"/>
      <protection/>
    </xf>
    <xf numFmtId="0" fontId="3" fillId="0" borderId="12" xfId="0" applyFont="1" applyBorder="1" applyAlignment="1" applyProtection="1">
      <alignment horizontal="centerContinuous"/>
      <protection/>
    </xf>
    <xf numFmtId="0" fontId="3" fillId="0" borderId="13" xfId="0" applyFont="1" applyBorder="1" applyAlignment="1" applyProtection="1">
      <alignment/>
      <protection/>
    </xf>
    <xf numFmtId="0" fontId="3" fillId="0" borderId="14" xfId="0" applyFont="1" applyBorder="1" applyAlignment="1" applyProtection="1">
      <alignment horizontal="centerContinuous"/>
      <protection/>
    </xf>
    <xf numFmtId="0" fontId="3" fillId="0" borderId="15" xfId="0" applyFont="1" applyBorder="1" applyAlignment="1" applyProtection="1">
      <alignment horizontal="centerContinuous"/>
      <protection/>
    </xf>
    <xf numFmtId="0" fontId="3" fillId="0" borderId="1" xfId="0" applyFont="1" applyBorder="1" applyAlignment="1" applyProtection="1">
      <alignment horizontal="centerContinuous"/>
      <protection/>
    </xf>
    <xf numFmtId="0" fontId="3" fillId="0" borderId="16" xfId="0" applyFont="1" applyBorder="1" applyAlignment="1" applyProtection="1">
      <alignment/>
      <protection/>
    </xf>
    <xf numFmtId="0" fontId="3" fillId="0" borderId="10" xfId="0" applyFont="1" applyBorder="1" applyAlignment="1" applyProtection="1">
      <alignment/>
      <protection/>
    </xf>
    <xf numFmtId="0" fontId="8" fillId="0" borderId="1" xfId="0" applyFont="1" applyBorder="1" applyAlignment="1" applyProtection="1">
      <alignment horizontal="centerContinuous"/>
      <protection/>
    </xf>
    <xf numFmtId="0" fontId="7" fillId="0" borderId="6" xfId="0" applyFont="1" applyBorder="1" applyAlignment="1" applyProtection="1">
      <alignment/>
      <protection/>
    </xf>
    <xf numFmtId="165" fontId="9" fillId="0" borderId="10" xfId="0" applyNumberFormat="1" applyFont="1" applyBorder="1" applyAlignment="1" applyProtection="1">
      <alignment horizontal="center"/>
      <protection locked="0"/>
    </xf>
    <xf numFmtId="165" fontId="9" fillId="0" borderId="11" xfId="0" applyNumberFormat="1" applyFont="1" applyBorder="1" applyAlignment="1" applyProtection="1">
      <alignment horizontal="center"/>
      <protection/>
    </xf>
    <xf numFmtId="0" fontId="9" fillId="0" borderId="10" xfId="0" applyFont="1" applyBorder="1" applyAlignment="1" applyProtection="1">
      <alignment/>
      <protection/>
    </xf>
    <xf numFmtId="165" fontId="9" fillId="0" borderId="4" xfId="0" applyNumberFormat="1" applyFont="1" applyBorder="1" applyAlignment="1" applyProtection="1">
      <alignment horizontal="center"/>
      <protection locked="0"/>
    </xf>
    <xf numFmtId="0" fontId="9" fillId="0" borderId="7" xfId="0" applyFont="1" applyBorder="1" applyAlignment="1" applyProtection="1">
      <alignment/>
      <protection/>
    </xf>
    <xf numFmtId="0" fontId="9" fillId="0" borderId="4" xfId="0" applyFont="1" applyBorder="1" applyAlignment="1" applyProtection="1">
      <alignment/>
      <protection/>
    </xf>
    <xf numFmtId="165" fontId="9" fillId="0" borderId="0" xfId="0" applyNumberFormat="1" applyFont="1" applyBorder="1" applyAlignment="1" applyProtection="1">
      <alignment horizontal="center"/>
      <protection locked="0"/>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0" xfId="0" applyFont="1" applyBorder="1" applyAlignment="1" applyProtection="1">
      <alignment/>
      <protection/>
    </xf>
    <xf numFmtId="0" fontId="9" fillId="0" borderId="11" xfId="0" applyFont="1" applyBorder="1" applyAlignment="1" applyProtection="1">
      <alignment/>
      <protection/>
    </xf>
    <xf numFmtId="0" fontId="9" fillId="0" borderId="0" xfId="0" applyFont="1" applyBorder="1" applyAlignment="1" applyProtection="1">
      <alignment/>
      <protection/>
    </xf>
    <xf numFmtId="165" fontId="9" fillId="0" borderId="10" xfId="0" applyNumberFormat="1" applyFont="1" applyBorder="1" applyAlignment="1" applyProtection="1">
      <alignment horizontal="center"/>
      <protection/>
    </xf>
    <xf numFmtId="0" fontId="7" fillId="2" borderId="11" xfId="0" applyFont="1" applyFill="1" applyBorder="1" applyAlignment="1" applyProtection="1">
      <alignment/>
      <protection/>
    </xf>
    <xf numFmtId="0" fontId="9" fillId="2" borderId="10" xfId="0" applyFont="1" applyFill="1" applyBorder="1" applyAlignment="1" applyProtection="1">
      <alignment/>
      <protection/>
    </xf>
    <xf numFmtId="0" fontId="9" fillId="2" borderId="11" xfId="0" applyFont="1" applyFill="1" applyBorder="1" applyAlignment="1" applyProtection="1">
      <alignment/>
      <protection/>
    </xf>
    <xf numFmtId="165" fontId="9" fillId="0" borderId="6" xfId="0" applyNumberFormat="1" applyFont="1" applyBorder="1" applyAlignment="1" applyProtection="1">
      <alignment horizontal="center"/>
      <protection/>
    </xf>
    <xf numFmtId="165" fontId="9" fillId="0" borderId="4" xfId="0" applyNumberFormat="1" applyFont="1" applyBorder="1" applyAlignment="1" applyProtection="1">
      <alignment horizontal="center"/>
      <protection/>
    </xf>
    <xf numFmtId="0" fontId="9" fillId="0" borderId="4" xfId="0" applyFont="1" applyBorder="1" applyAlignment="1" applyProtection="1">
      <alignment/>
      <protection/>
    </xf>
    <xf numFmtId="0" fontId="9" fillId="0" borderId="6" xfId="0" applyFont="1" applyBorder="1" applyAlignment="1" applyProtection="1">
      <alignment/>
      <protection/>
    </xf>
    <xf numFmtId="0" fontId="7" fillId="0" borderId="7" xfId="0" applyFont="1" applyBorder="1" applyAlignment="1" applyProtection="1">
      <alignment/>
      <protection/>
    </xf>
    <xf numFmtId="0" fontId="7" fillId="0" borderId="8" xfId="0" applyFont="1" applyBorder="1" applyAlignment="1" applyProtection="1">
      <alignment/>
      <protection/>
    </xf>
    <xf numFmtId="165" fontId="7" fillId="0" borderId="4" xfId="0" applyNumberFormat="1" applyFont="1" applyBorder="1" applyAlignment="1" applyProtection="1">
      <alignment horizontal="center"/>
      <protection/>
    </xf>
    <xf numFmtId="0" fontId="7" fillId="0" borderId="4" xfId="0"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alignment horizontal="centerContinuous"/>
      <protection/>
    </xf>
    <xf numFmtId="0" fontId="7" fillId="0" borderId="18" xfId="0" applyFont="1" applyBorder="1" applyAlignment="1" applyProtection="1">
      <alignment/>
      <protection/>
    </xf>
    <xf numFmtId="0" fontId="7" fillId="0" borderId="0" xfId="0" applyFont="1" applyAlignment="1" applyProtection="1">
      <alignment horizontal="centerContinuous"/>
      <protection/>
    </xf>
    <xf numFmtId="0" fontId="7" fillId="0" borderId="2" xfId="0" applyFont="1" applyBorder="1" applyAlignment="1" applyProtection="1">
      <alignment/>
      <protection/>
    </xf>
    <xf numFmtId="0" fontId="10" fillId="0" borderId="6" xfId="0" applyFont="1" applyBorder="1" applyAlignment="1" applyProtection="1">
      <alignment horizontal="centerContinuous"/>
      <protection/>
    </xf>
    <xf numFmtId="0" fontId="10" fillId="0" borderId="7" xfId="0" applyFont="1" applyBorder="1" applyAlignment="1" applyProtection="1">
      <alignment horizontal="centerContinuous"/>
      <protection/>
    </xf>
    <xf numFmtId="0" fontId="10" fillId="0" borderId="4" xfId="0" applyFont="1" applyBorder="1" applyAlignment="1" applyProtection="1">
      <alignment horizontal="centerContinuous"/>
      <protection/>
    </xf>
    <xf numFmtId="0" fontId="10" fillId="0" borderId="6" xfId="0" applyFont="1" applyBorder="1" applyAlignment="1" applyProtection="1">
      <alignment/>
      <protection/>
    </xf>
    <xf numFmtId="0" fontId="7" fillId="0" borderId="9" xfId="0" applyFont="1" applyBorder="1" applyAlignment="1" applyProtection="1">
      <alignment/>
      <protection/>
    </xf>
    <xf numFmtId="0" fontId="9" fillId="0" borderId="11" xfId="0" applyFont="1" applyBorder="1" applyAlignment="1" applyProtection="1">
      <alignment horizontal="centerContinuous"/>
      <protection/>
    </xf>
    <xf numFmtId="0" fontId="9" fillId="0" borderId="10" xfId="0" applyFont="1" applyBorder="1" applyAlignment="1" applyProtection="1">
      <alignment horizontal="centerContinuous"/>
      <protection/>
    </xf>
    <xf numFmtId="0" fontId="9" fillId="0" borderId="10" xfId="0" applyFont="1" applyBorder="1" applyAlignment="1" applyProtection="1">
      <alignment/>
      <protection/>
    </xf>
    <xf numFmtId="165" fontId="7" fillId="0" borderId="0" xfId="0" applyNumberFormat="1" applyFont="1" applyBorder="1" applyAlignment="1" applyProtection="1">
      <alignment horizontal="center"/>
      <protection/>
    </xf>
    <xf numFmtId="0" fontId="7" fillId="0" borderId="13" xfId="0" applyFont="1" applyBorder="1" applyAlignment="1" applyProtection="1">
      <alignment/>
      <protection/>
    </xf>
    <xf numFmtId="165" fontId="9" fillId="0" borderId="14" xfId="0" applyNumberFormat="1" applyFont="1" applyBorder="1" applyAlignment="1" applyProtection="1">
      <alignment horizontal="center"/>
      <protection locked="0"/>
    </xf>
    <xf numFmtId="0" fontId="9" fillId="0" borderId="15" xfId="0" applyFont="1" applyBorder="1" applyAlignment="1" applyProtection="1">
      <alignment horizontal="centerContinuous"/>
      <protection/>
    </xf>
    <xf numFmtId="165" fontId="9" fillId="0" borderId="1" xfId="0" applyNumberFormat="1" applyFont="1" applyBorder="1" applyAlignment="1" applyProtection="1">
      <alignment horizontal="center"/>
      <protection/>
    </xf>
    <xf numFmtId="0" fontId="9" fillId="0" borderId="1" xfId="0" applyFont="1" applyBorder="1" applyAlignment="1" applyProtection="1">
      <alignment/>
      <protection/>
    </xf>
    <xf numFmtId="0" fontId="9" fillId="0" borderId="14" xfId="0" applyFont="1" applyBorder="1" applyAlignment="1" applyProtection="1">
      <alignment horizontal="centerContinuous"/>
      <protection/>
    </xf>
    <xf numFmtId="165" fontId="9" fillId="0" borderId="1" xfId="0" applyNumberFormat="1" applyFont="1" applyBorder="1" applyAlignment="1" applyProtection="1">
      <alignment horizontal="center"/>
      <protection locked="0"/>
    </xf>
    <xf numFmtId="0" fontId="9" fillId="0" borderId="14" xfId="0" applyFont="1" applyBorder="1" applyAlignment="1" applyProtection="1">
      <alignment/>
      <protection/>
    </xf>
    <xf numFmtId="0" fontId="7" fillId="0" borderId="16" xfId="0" applyFont="1" applyBorder="1" applyAlignment="1" applyProtection="1">
      <alignment/>
      <protection/>
    </xf>
    <xf numFmtId="165" fontId="7" fillId="0" borderId="1" xfId="0" applyNumberFormat="1" applyFont="1" applyBorder="1" applyAlignment="1" applyProtection="1">
      <alignment horizontal="center"/>
      <protection/>
    </xf>
    <xf numFmtId="0" fontId="7" fillId="0" borderId="1" xfId="0" applyFont="1" applyBorder="1" applyAlignment="1" applyProtection="1">
      <alignment horizontal="centerContinuous"/>
      <protection/>
    </xf>
    <xf numFmtId="0" fontId="9" fillId="0" borderId="0" xfId="0" applyFont="1" applyBorder="1" applyAlignment="1" applyProtection="1">
      <alignment horizontal="centerContinuous"/>
      <protection/>
    </xf>
    <xf numFmtId="0" fontId="7" fillId="0" borderId="0" xfId="0" applyFont="1" applyBorder="1" applyAlignment="1" applyProtection="1">
      <alignment horizontal="centerContinuous"/>
      <protection/>
    </xf>
    <xf numFmtId="165" fontId="9" fillId="0" borderId="0" xfId="0" applyNumberFormat="1" applyFont="1" applyBorder="1" applyAlignment="1" applyProtection="1">
      <alignment horizontal="center"/>
      <protection/>
    </xf>
    <xf numFmtId="0" fontId="9" fillId="0" borderId="0" xfId="0" applyFont="1" applyBorder="1" applyAlignment="1" applyProtection="1">
      <alignment/>
      <protection/>
    </xf>
    <xf numFmtId="165" fontId="9" fillId="0" borderId="14" xfId="0" applyNumberFormat="1" applyFont="1" applyBorder="1" applyAlignment="1" applyProtection="1">
      <alignment horizontal="center"/>
      <protection/>
    </xf>
    <xf numFmtId="165" fontId="9" fillId="0" borderId="3" xfId="0" applyNumberFormat="1" applyFont="1" applyBorder="1" applyAlignment="1" applyProtection="1">
      <alignment horizontal="center"/>
      <protection locked="0"/>
    </xf>
    <xf numFmtId="165" fontId="9" fillId="0" borderId="5" xfId="0" applyNumberFormat="1" applyFont="1" applyBorder="1" applyAlignment="1" applyProtection="1">
      <alignment horizontal="center"/>
      <protection locked="0"/>
    </xf>
    <xf numFmtId="0" fontId="9" fillId="0" borderId="19" xfId="0" applyFont="1" applyBorder="1" applyAlignment="1" applyProtection="1">
      <alignment horizontal="centerContinuous"/>
      <protection/>
    </xf>
    <xf numFmtId="0" fontId="9" fillId="0" borderId="3" xfId="0" applyFont="1" applyBorder="1" applyAlignment="1" applyProtection="1">
      <alignment/>
      <protection/>
    </xf>
    <xf numFmtId="165" fontId="9" fillId="0" borderId="20" xfId="0" applyNumberFormat="1" applyFont="1" applyBorder="1" applyAlignment="1" applyProtection="1">
      <alignment horizontal="center"/>
      <protection/>
    </xf>
    <xf numFmtId="165" fontId="9" fillId="0" borderId="21" xfId="0" applyNumberFormat="1" applyFont="1" applyBorder="1" applyAlignment="1" applyProtection="1">
      <alignment horizontal="center"/>
      <protection/>
    </xf>
    <xf numFmtId="0" fontId="9" fillId="0" borderId="22" xfId="0" applyFont="1" applyBorder="1" applyAlignment="1" applyProtection="1">
      <alignment horizontal="centerContinuous"/>
      <protection/>
    </xf>
    <xf numFmtId="0" fontId="9" fillId="0" borderId="20" xfId="0" applyFont="1" applyBorder="1" applyAlignment="1" applyProtection="1">
      <alignment/>
      <protection/>
    </xf>
    <xf numFmtId="0" fontId="7" fillId="0" borderId="23" xfId="0" applyFont="1" applyBorder="1" applyAlignment="1" applyProtection="1">
      <alignment/>
      <protection/>
    </xf>
    <xf numFmtId="165" fontId="7" fillId="0" borderId="24" xfId="0" applyNumberFormat="1" applyFont="1" applyBorder="1" applyAlignment="1" applyProtection="1">
      <alignment horizontal="center"/>
      <protection/>
    </xf>
    <xf numFmtId="0" fontId="7" fillId="0" borderId="25" xfId="0" applyFont="1" applyBorder="1" applyAlignment="1" applyProtection="1">
      <alignment/>
      <protection/>
    </xf>
    <xf numFmtId="165" fontId="9" fillId="0" borderId="26" xfId="0" applyNumberFormat="1" applyFont="1" applyBorder="1" applyAlignment="1" applyProtection="1">
      <alignment horizontal="center"/>
      <protection locked="0"/>
    </xf>
    <xf numFmtId="0" fontId="9" fillId="0" borderId="27" xfId="0" applyFont="1" applyBorder="1" applyAlignment="1" applyProtection="1">
      <alignment horizontal="centerContinuous"/>
      <protection/>
    </xf>
    <xf numFmtId="165" fontId="9" fillId="0" borderId="28" xfId="0" applyNumberFormat="1" applyFont="1" applyBorder="1" applyAlignment="1" applyProtection="1">
      <alignment horizontal="center"/>
      <protection/>
    </xf>
    <xf numFmtId="0" fontId="9" fillId="0" borderId="28" xfId="0" applyFont="1" applyBorder="1" applyAlignment="1" applyProtection="1">
      <alignment/>
      <protection/>
    </xf>
    <xf numFmtId="0" fontId="9" fillId="0" borderId="26" xfId="0" applyFont="1" applyBorder="1" applyAlignment="1" applyProtection="1">
      <alignment horizontal="centerContinuous"/>
      <protection/>
    </xf>
    <xf numFmtId="165" fontId="9" fillId="0" borderId="28" xfId="0" applyNumberFormat="1" applyFont="1" applyBorder="1" applyAlignment="1" applyProtection="1">
      <alignment horizontal="center"/>
      <protection locked="0"/>
    </xf>
    <xf numFmtId="0" fontId="9" fillId="0" borderId="26" xfId="0" applyFont="1" applyBorder="1" applyAlignment="1" applyProtection="1">
      <alignment/>
      <protection/>
    </xf>
    <xf numFmtId="0" fontId="7" fillId="0" borderId="29" xfId="0" applyFont="1" applyBorder="1" applyAlignment="1" applyProtection="1">
      <alignment/>
      <protection/>
    </xf>
    <xf numFmtId="165" fontId="7" fillId="0" borderId="28" xfId="0" applyNumberFormat="1" applyFont="1" applyBorder="1" applyAlignment="1" applyProtection="1">
      <alignment horizontal="center"/>
      <protection/>
    </xf>
    <xf numFmtId="0" fontId="7" fillId="0" borderId="28" xfId="0" applyFont="1" applyBorder="1" applyAlignment="1" applyProtection="1">
      <alignment horizontal="centerContinuous"/>
      <protection/>
    </xf>
    <xf numFmtId="0" fontId="7" fillId="0" borderId="30" xfId="0" applyFont="1" applyBorder="1" applyAlignment="1" applyProtection="1">
      <alignment/>
      <protection/>
    </xf>
    <xf numFmtId="0" fontId="9" fillId="0" borderId="17" xfId="0" applyFont="1" applyBorder="1" applyAlignment="1" applyProtection="1">
      <alignment horizontal="centerContinuous"/>
      <protection/>
    </xf>
    <xf numFmtId="0" fontId="9" fillId="0" borderId="31" xfId="0" applyFont="1" applyBorder="1" applyAlignment="1" applyProtection="1">
      <alignment horizontal="centerContinuous"/>
      <protection/>
    </xf>
    <xf numFmtId="0" fontId="9" fillId="0" borderId="18" xfId="0" applyFont="1" applyBorder="1" applyAlignment="1" applyProtection="1">
      <alignment horizontal="centerContinuous"/>
      <protection/>
    </xf>
    <xf numFmtId="0" fontId="9" fillId="0" borderId="18" xfId="0" applyFont="1" applyBorder="1" applyAlignment="1" applyProtection="1">
      <alignment/>
      <protection/>
    </xf>
    <xf numFmtId="0" fontId="9" fillId="0" borderId="17" xfId="0" applyFont="1" applyBorder="1" applyAlignment="1" applyProtection="1">
      <alignment/>
      <protection/>
    </xf>
    <xf numFmtId="0" fontId="7" fillId="0" borderId="32" xfId="0" applyFont="1" applyBorder="1" applyAlignment="1" applyProtection="1">
      <alignment/>
      <protection/>
    </xf>
    <xf numFmtId="0" fontId="7" fillId="0" borderId="33" xfId="0" applyFont="1" applyBorder="1" applyAlignment="1" applyProtection="1">
      <alignment/>
      <protection/>
    </xf>
    <xf numFmtId="165" fontId="9" fillId="0" borderId="34" xfId="0" applyNumberFormat="1" applyFont="1" applyBorder="1" applyAlignment="1" applyProtection="1">
      <alignment horizontal="center"/>
      <protection/>
    </xf>
    <xf numFmtId="0" fontId="9" fillId="0" borderId="35" xfId="0" applyFont="1" applyBorder="1" applyAlignment="1" applyProtection="1">
      <alignment horizontal="centerContinuous"/>
      <protection/>
    </xf>
    <xf numFmtId="165" fontId="9" fillId="0" borderId="24" xfId="0" applyNumberFormat="1" applyFont="1" applyBorder="1" applyAlignment="1" applyProtection="1">
      <alignment horizontal="center"/>
      <protection/>
    </xf>
    <xf numFmtId="0" fontId="9" fillId="0" borderId="24" xfId="0" applyFont="1" applyBorder="1" applyAlignment="1" applyProtection="1">
      <alignment/>
      <protection/>
    </xf>
    <xf numFmtId="0" fontId="9" fillId="0" borderId="34" xfId="0" applyFont="1" applyBorder="1" applyAlignment="1" applyProtection="1">
      <alignment horizontal="centerContinuous"/>
      <protection/>
    </xf>
    <xf numFmtId="0" fontId="9" fillId="0" borderId="34" xfId="0" applyFont="1" applyBorder="1" applyAlignment="1" applyProtection="1">
      <alignment/>
      <protection/>
    </xf>
    <xf numFmtId="165" fontId="9" fillId="0" borderId="24" xfId="0" applyNumberFormat="1" applyFont="1" applyBorder="1" applyAlignment="1" applyProtection="1">
      <alignment horizontal="center"/>
      <protection locked="0"/>
    </xf>
    <xf numFmtId="0" fontId="7" fillId="0" borderId="24" xfId="0" applyFont="1" applyBorder="1" applyAlignment="1" applyProtection="1">
      <alignment horizontal="centerContinuous"/>
      <protection/>
    </xf>
    <xf numFmtId="0" fontId="7" fillId="0" borderId="36" xfId="0" applyFont="1" applyBorder="1" applyAlignment="1" applyProtection="1">
      <alignment/>
      <protection/>
    </xf>
    <xf numFmtId="165" fontId="9" fillId="0" borderId="3" xfId="0" applyNumberFormat="1" applyFont="1" applyBorder="1" applyAlignment="1" applyProtection="1">
      <alignment horizontal="center"/>
      <protection/>
    </xf>
    <xf numFmtId="0" fontId="9" fillId="0" borderId="19" xfId="0" applyFont="1" applyBorder="1" applyAlignment="1" applyProtection="1">
      <alignment/>
      <protection/>
    </xf>
    <xf numFmtId="165" fontId="9" fillId="0" borderId="5" xfId="0" applyNumberFormat="1" applyFont="1" applyBorder="1" applyAlignment="1" applyProtection="1">
      <alignment horizontal="center"/>
      <protection/>
    </xf>
    <xf numFmtId="0" fontId="9" fillId="0" borderId="5" xfId="0" applyFont="1" applyBorder="1" applyAlignment="1" applyProtection="1">
      <alignment/>
      <protection/>
    </xf>
    <xf numFmtId="0" fontId="9" fillId="0" borderId="3" xfId="0" applyFont="1" applyBorder="1" applyAlignment="1" applyProtection="1">
      <alignment/>
      <protection/>
    </xf>
    <xf numFmtId="0" fontId="7" fillId="0" borderId="37" xfId="0" applyFont="1" applyBorder="1" applyAlignment="1" applyProtection="1">
      <alignment/>
      <protection/>
    </xf>
    <xf numFmtId="0" fontId="7" fillId="0" borderId="5" xfId="0" applyFont="1" applyBorder="1" applyAlignment="1" applyProtection="1">
      <alignment/>
      <protection/>
    </xf>
    <xf numFmtId="0" fontId="9" fillId="0" borderId="35" xfId="0" applyFont="1" applyBorder="1" applyAlignment="1" applyProtection="1">
      <alignment/>
      <protection/>
    </xf>
    <xf numFmtId="0" fontId="9" fillId="0" borderId="34" xfId="0" applyFont="1" applyBorder="1" applyAlignment="1" applyProtection="1">
      <alignment/>
      <protection/>
    </xf>
    <xf numFmtId="0" fontId="7" fillId="0" borderId="24" xfId="0" applyFont="1" applyBorder="1" applyAlignment="1" applyProtection="1">
      <alignment/>
      <protection/>
    </xf>
    <xf numFmtId="0" fontId="3" fillId="0" borderId="14" xfId="0" applyFont="1" applyBorder="1" applyAlignment="1" applyProtection="1">
      <alignment/>
      <protection/>
    </xf>
    <xf numFmtId="0" fontId="11" fillId="0" borderId="1" xfId="0" applyFont="1" applyBorder="1" applyAlignment="1" applyProtection="1">
      <alignment horizontal="centerContinuous"/>
      <protection/>
    </xf>
    <xf numFmtId="0" fontId="10" fillId="0" borderId="1" xfId="0" applyFont="1" applyBorder="1" applyAlignment="1" applyProtection="1">
      <alignment horizontal="centerContinuous"/>
      <protection/>
    </xf>
    <xf numFmtId="0" fontId="10" fillId="0" borderId="1" xfId="0" applyFont="1" applyBorder="1" applyAlignment="1" applyProtection="1">
      <alignment/>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0" fontId="10" fillId="0" borderId="10" xfId="0" applyFont="1" applyBorder="1" applyAlignment="1" applyProtection="1">
      <alignment/>
      <protection/>
    </xf>
    <xf numFmtId="0" fontId="3" fillId="0" borderId="12" xfId="0" applyFont="1" applyBorder="1" applyAlignment="1" applyProtection="1">
      <alignment/>
      <protection/>
    </xf>
    <xf numFmtId="0" fontId="7" fillId="0" borderId="12" xfId="0" applyFont="1" applyBorder="1" applyAlignment="1" applyProtection="1">
      <alignment/>
      <protection/>
    </xf>
    <xf numFmtId="0" fontId="9" fillId="0" borderId="15" xfId="0" applyFont="1" applyBorder="1" applyAlignment="1" applyProtection="1">
      <alignment/>
      <protection/>
    </xf>
    <xf numFmtId="0" fontId="7" fillId="0" borderId="16" xfId="0" applyFont="1" applyBorder="1" applyAlignment="1" applyProtection="1">
      <alignment/>
      <protection/>
    </xf>
    <xf numFmtId="0" fontId="7" fillId="0" borderId="1" xfId="0" applyFont="1" applyBorder="1" applyAlignment="1" applyProtection="1">
      <alignment/>
      <protection/>
    </xf>
    <xf numFmtId="0" fontId="9" fillId="0" borderId="6" xfId="0" applyFont="1" applyBorder="1" applyAlignment="1" applyProtection="1">
      <alignment/>
      <protection/>
    </xf>
    <xf numFmtId="0" fontId="9" fillId="0" borderId="22" xfId="0" applyFont="1" applyBorder="1" applyAlignment="1" applyProtection="1">
      <alignment/>
      <protection/>
    </xf>
    <xf numFmtId="0" fontId="9" fillId="0" borderId="27" xfId="0" applyFont="1" applyBorder="1" applyAlignment="1" applyProtection="1">
      <alignment/>
      <protection/>
    </xf>
    <xf numFmtId="0" fontId="7" fillId="0" borderId="29" xfId="0" applyFont="1" applyBorder="1" applyAlignment="1" applyProtection="1">
      <alignment/>
      <protection/>
    </xf>
    <xf numFmtId="0" fontId="7" fillId="0" borderId="28" xfId="0" applyFont="1" applyBorder="1" applyAlignment="1" applyProtection="1">
      <alignment/>
      <protection/>
    </xf>
    <xf numFmtId="0" fontId="7" fillId="0" borderId="17" xfId="0" applyFont="1" applyBorder="1" applyAlignment="1" applyProtection="1">
      <alignment/>
      <protection/>
    </xf>
    <xf numFmtId="0" fontId="7" fillId="3" borderId="10" xfId="0" applyFont="1" applyFill="1" applyBorder="1" applyAlignment="1" applyProtection="1">
      <alignment/>
      <protection/>
    </xf>
    <xf numFmtId="0" fontId="9" fillId="3" borderId="0" xfId="0" applyFont="1" applyFill="1" applyAlignment="1" applyProtection="1">
      <alignment horizontal="centerContinuous"/>
      <protection/>
    </xf>
    <xf numFmtId="0" fontId="7" fillId="3" borderId="0" xfId="0" applyFont="1" applyFill="1" applyAlignment="1" applyProtection="1">
      <alignment horizontal="centerContinuous"/>
      <protection/>
    </xf>
    <xf numFmtId="0" fontId="6" fillId="0" borderId="0" xfId="0" applyFont="1" applyAlignment="1" applyProtection="1">
      <alignment horizontal="centerContinuous" wrapText="1"/>
      <protection/>
    </xf>
    <xf numFmtId="0" fontId="3" fillId="0" borderId="0" xfId="0" applyFont="1" applyAlignment="1" applyProtection="1">
      <alignment horizontal="centerContinuous" wrapText="1"/>
      <protection/>
    </xf>
    <xf numFmtId="0" fontId="12" fillId="0" borderId="10" xfId="0" applyFont="1" applyBorder="1" applyAlignment="1" applyProtection="1">
      <alignment horizontal="centerContinuous"/>
      <protection/>
    </xf>
    <xf numFmtId="37" fontId="0" fillId="0" borderId="0" xfId="0" applyNumberFormat="1" applyAlignment="1">
      <alignment/>
    </xf>
    <xf numFmtId="5" fontId="0" fillId="0" borderId="0" xfId="0" applyNumberFormat="1" applyAlignment="1">
      <alignment/>
    </xf>
    <xf numFmtId="0" fontId="0" fillId="0" borderId="38" xfId="0" applyBorder="1" applyAlignment="1">
      <alignment horizontal="center"/>
    </xf>
    <xf numFmtId="0" fontId="0" fillId="0" borderId="0" xfId="0" applyAlignment="1">
      <alignment horizontal="center"/>
    </xf>
    <xf numFmtId="0" fontId="1" fillId="0" borderId="38" xfId="0" applyFont="1" applyBorder="1" applyAlignment="1">
      <alignment horizontal="centerContinuous"/>
    </xf>
    <xf numFmtId="0" fontId="0" fillId="0" borderId="38" xfId="0" applyBorder="1" applyAlignment="1">
      <alignment horizontal="centerContinuous"/>
    </xf>
    <xf numFmtId="37" fontId="0" fillId="0" borderId="38" xfId="0" applyNumberFormat="1" applyBorder="1" applyAlignment="1">
      <alignment/>
    </xf>
    <xf numFmtId="5" fontId="0" fillId="0" borderId="0" xfId="0" applyNumberFormat="1" applyBorder="1" applyAlignment="1">
      <alignment/>
    </xf>
    <xf numFmtId="37" fontId="0" fillId="0" borderId="0" xfId="0" applyNumberFormat="1" applyBorder="1" applyAlignment="1">
      <alignment/>
    </xf>
    <xf numFmtId="0" fontId="3" fillId="0" borderId="39" xfId="0" applyFont="1" applyBorder="1" applyAlignment="1" applyProtection="1">
      <alignment horizontal="centerContinuous"/>
      <protection/>
    </xf>
    <xf numFmtId="0" fontId="3" fillId="0" borderId="0" xfId="0" applyFont="1" applyBorder="1" applyAlignment="1" applyProtection="1">
      <alignment horizontal="centerContinuous"/>
      <protection/>
    </xf>
    <xf numFmtId="0" fontId="3" fillId="0" borderId="40" xfId="0" applyFont="1" applyBorder="1" applyAlignment="1" applyProtection="1">
      <alignment horizontal="centerContinuous"/>
      <protection/>
    </xf>
    <xf numFmtId="0" fontId="3" fillId="0" borderId="41" xfId="0" applyFont="1" applyBorder="1" applyAlignment="1" applyProtection="1">
      <alignment horizontal="centerContinuous"/>
      <protection/>
    </xf>
    <xf numFmtId="0" fontId="3" fillId="0" borderId="0" xfId="0" applyFont="1" applyBorder="1" applyAlignment="1" applyProtection="1">
      <alignment/>
      <protection/>
    </xf>
    <xf numFmtId="0" fontId="7" fillId="0" borderId="0" xfId="0" applyFont="1" applyBorder="1" applyAlignment="1" applyProtection="1">
      <alignment/>
      <protection/>
    </xf>
    <xf numFmtId="166" fontId="7" fillId="0" borderId="40" xfId="0" applyNumberFormat="1" applyFont="1" applyBorder="1" applyAlignment="1" applyProtection="1">
      <alignment horizontal="center"/>
      <protection/>
    </xf>
    <xf numFmtId="0" fontId="9" fillId="2" borderId="0" xfId="0" applyFont="1" applyFill="1" applyBorder="1" applyAlignment="1" applyProtection="1">
      <alignment/>
      <protection/>
    </xf>
    <xf numFmtId="0" fontId="9" fillId="2" borderId="0" xfId="0" applyFont="1" applyFill="1" applyBorder="1" applyAlignment="1" applyProtection="1">
      <alignment/>
      <protection/>
    </xf>
    <xf numFmtId="166" fontId="7" fillId="0" borderId="42" xfId="0" applyNumberFormat="1" applyFont="1" applyBorder="1" applyAlignment="1" applyProtection="1">
      <alignment horizontal="center"/>
      <protection/>
    </xf>
    <xf numFmtId="0" fontId="7" fillId="0" borderId="31" xfId="0" applyFont="1" applyBorder="1" applyAlignment="1" applyProtection="1">
      <alignment horizontal="centerContinuous"/>
      <protection/>
    </xf>
    <xf numFmtId="0" fontId="7" fillId="0" borderId="11" xfId="0" applyFont="1" applyBorder="1" applyAlignment="1" applyProtection="1">
      <alignment horizontal="centerContinuous"/>
      <protection/>
    </xf>
    <xf numFmtId="0" fontId="7" fillId="0" borderId="0" xfId="0" applyFont="1" applyBorder="1" applyAlignment="1" applyProtection="1">
      <alignment/>
      <protection/>
    </xf>
    <xf numFmtId="10" fontId="7" fillId="0" borderId="39" xfId="0" applyNumberFormat="1" applyFont="1" applyBorder="1" applyAlignment="1" applyProtection="1">
      <alignment/>
      <protection/>
    </xf>
    <xf numFmtId="166" fontId="7" fillId="0" borderId="43" xfId="0" applyNumberFormat="1" applyFont="1" applyBorder="1" applyAlignment="1" applyProtection="1">
      <alignment horizontal="center"/>
      <protection/>
    </xf>
    <xf numFmtId="166" fontId="7" fillId="0" borderId="44" xfId="0" applyNumberFormat="1" applyFont="1" applyBorder="1" applyAlignment="1" applyProtection="1">
      <alignment horizontal="center"/>
      <protection/>
    </xf>
    <xf numFmtId="10" fontId="7" fillId="0" borderId="45" xfId="0" applyNumberFormat="1" applyFont="1" applyBorder="1" applyAlignment="1" applyProtection="1">
      <alignment/>
      <protection/>
    </xf>
    <xf numFmtId="10" fontId="7" fillId="0" borderId="40" xfId="0" applyNumberFormat="1"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3" fillId="0" borderId="0" xfId="0" applyFont="1" applyBorder="1" applyAlignment="1" applyProtection="1">
      <alignment/>
      <protection/>
    </xf>
    <xf numFmtId="10" fontId="7" fillId="0" borderId="11" xfId="0" applyNumberFormat="1" applyFont="1" applyBorder="1" applyAlignment="1" applyProtection="1">
      <alignment/>
      <protection/>
    </xf>
    <xf numFmtId="0" fontId="10" fillId="0" borderId="0" xfId="0" applyFont="1" applyBorder="1" applyAlignment="1" applyProtection="1">
      <alignment horizontal="centerContinuous"/>
      <protection/>
    </xf>
    <xf numFmtId="10" fontId="7" fillId="0" borderId="11" xfId="0" applyNumberFormat="1" applyFont="1" applyBorder="1" applyAlignment="1" applyProtection="1">
      <alignment horizontal="centerContinuous"/>
      <protection/>
    </xf>
    <xf numFmtId="10" fontId="7" fillId="0" borderId="15" xfId="0" applyNumberFormat="1" applyFont="1" applyBorder="1" applyAlignment="1" applyProtection="1">
      <alignment/>
      <protection/>
    </xf>
    <xf numFmtId="166" fontId="7" fillId="0" borderId="41" xfId="0" applyNumberFormat="1" applyFont="1" applyBorder="1" applyAlignment="1" applyProtection="1">
      <alignment horizontal="center"/>
      <protection/>
    </xf>
    <xf numFmtId="0" fontId="7" fillId="0" borderId="46" xfId="0" applyFont="1" applyBorder="1" applyAlignment="1" applyProtection="1">
      <alignment/>
      <protection/>
    </xf>
    <xf numFmtId="0" fontId="7" fillId="0" borderId="23" xfId="0" applyFont="1" applyBorder="1" applyAlignment="1" applyProtection="1">
      <alignment/>
      <protection/>
    </xf>
    <xf numFmtId="166" fontId="7" fillId="0" borderId="47" xfId="0" applyNumberFormat="1" applyFont="1" applyBorder="1" applyAlignment="1" applyProtection="1">
      <alignment horizontal="center"/>
      <protection/>
    </xf>
    <xf numFmtId="0" fontId="1" fillId="3" borderId="0" xfId="0" applyFont="1" applyFill="1" applyAlignment="1" applyProtection="1">
      <alignment horizontal="centerContinuous" vertical="center"/>
      <protection/>
    </xf>
    <xf numFmtId="0" fontId="13" fillId="3" borderId="0" xfId="0" applyFont="1" applyFill="1" applyAlignment="1">
      <alignment horizontal="centerContinuous" vertical="center"/>
    </xf>
    <xf numFmtId="0" fontId="14" fillId="3" borderId="0" xfId="0" applyFont="1" applyFill="1" applyAlignment="1" applyProtection="1">
      <alignment vertical="center"/>
      <protection/>
    </xf>
    <xf numFmtId="167" fontId="14" fillId="3" borderId="0" xfId="0" applyNumberFormat="1" applyFont="1" applyFill="1" applyAlignment="1" applyProtection="1">
      <alignment vertical="center"/>
      <protection/>
    </xf>
    <xf numFmtId="0" fontId="13" fillId="3" borderId="0" xfId="0" applyFont="1" applyFill="1" applyAlignment="1" applyProtection="1">
      <alignment vertical="center"/>
      <protection/>
    </xf>
    <xf numFmtId="0" fontId="13" fillId="3" borderId="0" xfId="0" applyFont="1" applyFill="1" applyAlignment="1">
      <alignment vertical="center"/>
    </xf>
    <xf numFmtId="164" fontId="13" fillId="3" borderId="0" xfId="0" applyNumberFormat="1" applyFont="1" applyFill="1" applyAlignment="1" applyProtection="1">
      <alignment vertical="center"/>
      <protection/>
    </xf>
    <xf numFmtId="0" fontId="15" fillId="3" borderId="1" xfId="0" applyFont="1" applyFill="1" applyBorder="1" applyAlignment="1" applyProtection="1">
      <alignment vertical="center"/>
      <protection/>
    </xf>
    <xf numFmtId="0" fontId="15" fillId="3" borderId="1" xfId="0" applyFont="1" applyFill="1" applyBorder="1" applyAlignment="1" applyProtection="1">
      <alignment horizontal="centerContinuous" vertical="center"/>
      <protection/>
    </xf>
    <xf numFmtId="0" fontId="15" fillId="3" borderId="0" xfId="0" applyFont="1" applyFill="1" applyAlignment="1" applyProtection="1">
      <alignment horizontal="right" vertical="center"/>
      <protection/>
    </xf>
    <xf numFmtId="0" fontId="15" fillId="3" borderId="2" xfId="0" applyFont="1" applyFill="1" applyBorder="1" applyAlignment="1" applyProtection="1">
      <alignment vertical="center"/>
      <protection/>
    </xf>
    <xf numFmtId="0" fontId="15" fillId="3" borderId="10" xfId="0" applyFont="1" applyFill="1" applyBorder="1" applyAlignment="1" applyProtection="1">
      <alignment vertical="center"/>
      <protection/>
    </xf>
    <xf numFmtId="0" fontId="15" fillId="3" borderId="6" xfId="0" applyFont="1" applyFill="1" applyBorder="1" applyAlignment="1" applyProtection="1">
      <alignment vertical="center"/>
      <protection/>
    </xf>
    <xf numFmtId="0" fontId="15" fillId="3" borderId="37" xfId="0" applyFont="1" applyFill="1" applyBorder="1" applyAlignment="1" applyProtection="1">
      <alignment horizontal="centerContinuous" vertical="center"/>
      <protection/>
    </xf>
    <xf numFmtId="0" fontId="15" fillId="3" borderId="5" xfId="0" applyFont="1" applyFill="1" applyBorder="1" applyAlignment="1" applyProtection="1">
      <alignment horizontal="centerContinuous" vertical="center"/>
      <protection/>
    </xf>
    <xf numFmtId="0" fontId="15" fillId="3" borderId="8" xfId="0" applyFont="1" applyFill="1" applyBorder="1" applyAlignment="1" applyProtection="1">
      <alignment vertical="center"/>
      <protection/>
    </xf>
    <xf numFmtId="0" fontId="15" fillId="3" borderId="39" xfId="0" applyFont="1" applyFill="1" applyBorder="1" applyAlignment="1" applyProtection="1">
      <alignment horizontal="center" vertical="center"/>
      <protection/>
    </xf>
    <xf numFmtId="0" fontId="15" fillId="3" borderId="9" xfId="0" applyFont="1" applyFill="1" applyBorder="1" applyAlignment="1" applyProtection="1">
      <alignment vertical="center"/>
      <protection/>
    </xf>
    <xf numFmtId="0" fontId="15" fillId="3" borderId="9" xfId="0" applyFont="1" applyFill="1" applyBorder="1" applyAlignment="1" applyProtection="1">
      <alignment horizontal="center" vertical="center"/>
      <protection/>
    </xf>
    <xf numFmtId="0" fontId="15" fillId="3" borderId="48" xfId="0" applyFont="1" applyFill="1" applyBorder="1" applyAlignment="1" applyProtection="1">
      <alignment vertical="center"/>
      <protection/>
    </xf>
    <xf numFmtId="0" fontId="15" fillId="3" borderId="6" xfId="0" applyFont="1" applyFill="1" applyBorder="1" applyAlignment="1" applyProtection="1">
      <alignment horizontal="centerContinuous" vertical="center"/>
      <protection/>
    </xf>
    <xf numFmtId="0" fontId="15" fillId="3" borderId="48" xfId="0" applyFont="1" applyFill="1" applyBorder="1" applyAlignment="1" applyProtection="1">
      <alignment horizontal="centerContinuous" vertical="center"/>
      <protection/>
    </xf>
    <xf numFmtId="0" fontId="15" fillId="3" borderId="2" xfId="0" applyFont="1" applyFill="1" applyBorder="1" applyAlignment="1" applyProtection="1">
      <alignment horizontal="centerContinuous" vertical="center"/>
      <protection/>
    </xf>
    <xf numFmtId="0" fontId="15" fillId="3" borderId="12" xfId="0" applyFont="1" applyFill="1" applyBorder="1" applyAlignment="1" applyProtection="1">
      <alignment horizontal="centerContinuous" vertical="center"/>
      <protection/>
    </xf>
    <xf numFmtId="0" fontId="15" fillId="3" borderId="40" xfId="0" applyFont="1" applyFill="1" applyBorder="1" applyAlignment="1" applyProtection="1">
      <alignment horizontal="centerContinuous" vertical="center"/>
      <protection/>
    </xf>
    <xf numFmtId="0" fontId="15" fillId="3" borderId="10" xfId="0" applyFont="1" applyFill="1" applyBorder="1" applyAlignment="1" applyProtection="1">
      <alignment horizontal="center" vertical="center"/>
      <protection/>
    </xf>
    <xf numFmtId="0" fontId="15" fillId="3" borderId="49" xfId="0" applyFont="1" applyFill="1" applyBorder="1" applyAlignment="1" applyProtection="1">
      <alignment horizontal="center" vertical="center"/>
      <protection/>
    </xf>
    <xf numFmtId="0" fontId="15" fillId="3" borderId="9" xfId="0" applyFont="1" applyFill="1" applyBorder="1" applyAlignment="1" applyProtection="1">
      <alignment horizontal="centerContinuous" vertical="center"/>
      <protection/>
    </xf>
    <xf numFmtId="0" fontId="15" fillId="3" borderId="12" xfId="0" applyFont="1" applyFill="1" applyBorder="1" applyAlignment="1" applyProtection="1">
      <alignment horizontal="center" vertical="center"/>
      <protection/>
    </xf>
    <xf numFmtId="0" fontId="15" fillId="3" borderId="40" xfId="0" applyFont="1" applyFill="1" applyBorder="1" applyAlignment="1" applyProtection="1">
      <alignment horizontal="center" vertical="center"/>
      <protection/>
    </xf>
    <xf numFmtId="0" fontId="15" fillId="3" borderId="49" xfId="0" applyFont="1" applyFill="1" applyBorder="1" applyAlignment="1" applyProtection="1">
      <alignment vertical="center"/>
      <protection/>
    </xf>
    <xf numFmtId="0" fontId="15" fillId="3" borderId="12" xfId="0" applyFont="1" applyFill="1" applyBorder="1" applyAlignment="1" applyProtection="1">
      <alignment vertical="center"/>
      <protection/>
    </xf>
    <xf numFmtId="0" fontId="15" fillId="3" borderId="13" xfId="0" applyFont="1" applyFill="1" applyBorder="1" applyAlignment="1" applyProtection="1">
      <alignment vertical="center"/>
      <protection/>
    </xf>
    <xf numFmtId="0" fontId="15" fillId="3" borderId="14" xfId="0" applyFont="1" applyFill="1" applyBorder="1" applyAlignment="1" applyProtection="1">
      <alignment vertical="center"/>
      <protection/>
    </xf>
    <xf numFmtId="0" fontId="15" fillId="3" borderId="50" xfId="0" applyFont="1" applyFill="1" applyBorder="1" applyAlignment="1" applyProtection="1">
      <alignment vertical="center"/>
      <protection/>
    </xf>
    <xf numFmtId="0" fontId="15" fillId="3" borderId="16" xfId="0" applyFont="1" applyFill="1" applyBorder="1" applyAlignment="1" applyProtection="1">
      <alignment vertical="center"/>
      <protection/>
    </xf>
    <xf numFmtId="0" fontId="15" fillId="3" borderId="41" xfId="0" applyFont="1" applyFill="1" applyBorder="1" applyAlignment="1" applyProtection="1">
      <alignment vertical="center"/>
      <protection/>
    </xf>
    <xf numFmtId="165" fontId="15" fillId="3" borderId="6" xfId="0" applyNumberFormat="1" applyFont="1" applyFill="1" applyBorder="1" applyAlignment="1" applyProtection="1">
      <alignment horizontal="center" vertical="center"/>
      <protection/>
    </xf>
    <xf numFmtId="165" fontId="15" fillId="3" borderId="8" xfId="0" applyNumberFormat="1" applyFont="1" applyFill="1" applyBorder="1" applyAlignment="1" applyProtection="1">
      <alignment horizontal="center" vertical="center"/>
      <protection/>
    </xf>
    <xf numFmtId="165" fontId="15" fillId="3" borderId="51" xfId="0" applyNumberFormat="1" applyFont="1" applyFill="1" applyBorder="1" applyAlignment="1" applyProtection="1">
      <alignment horizontal="center" vertical="center"/>
      <protection/>
    </xf>
    <xf numFmtId="165" fontId="15" fillId="3" borderId="52" xfId="0" applyNumberFormat="1" applyFont="1" applyFill="1" applyBorder="1" applyAlignment="1" applyProtection="1">
      <alignment horizontal="center" vertical="center"/>
      <protection/>
    </xf>
    <xf numFmtId="165" fontId="15" fillId="3" borderId="39" xfId="0" applyNumberFormat="1" applyFont="1" applyFill="1" applyBorder="1" applyAlignment="1" applyProtection="1">
      <alignment horizontal="center" vertical="center"/>
      <protection/>
    </xf>
    <xf numFmtId="165" fontId="15" fillId="3" borderId="10" xfId="0" applyNumberFormat="1" applyFont="1" applyFill="1" applyBorder="1" applyAlignment="1" applyProtection="1">
      <alignment horizontal="center" vertical="center"/>
      <protection/>
    </xf>
    <xf numFmtId="165" fontId="15" fillId="3" borderId="12" xfId="0" applyNumberFormat="1" applyFont="1" applyFill="1" applyBorder="1" applyAlignment="1" applyProtection="1">
      <alignment horizontal="center" vertical="center"/>
      <protection/>
    </xf>
    <xf numFmtId="165" fontId="15" fillId="3" borderId="53" xfId="0" applyNumberFormat="1" applyFont="1" applyFill="1" applyBorder="1" applyAlignment="1" applyProtection="1">
      <alignment horizontal="center" vertical="center"/>
      <protection/>
    </xf>
    <xf numFmtId="165" fontId="15" fillId="3" borderId="54" xfId="0" applyNumberFormat="1" applyFont="1" applyFill="1" applyBorder="1" applyAlignment="1" applyProtection="1">
      <alignment horizontal="center" vertical="center"/>
      <protection/>
    </xf>
    <xf numFmtId="165" fontId="15" fillId="3" borderId="40" xfId="0" applyNumberFormat="1" applyFont="1" applyFill="1" applyBorder="1" applyAlignment="1" applyProtection="1">
      <alignment horizontal="center" vertical="center"/>
      <protection/>
    </xf>
    <xf numFmtId="165" fontId="15" fillId="3" borderId="14" xfId="0" applyNumberFormat="1" applyFont="1" applyFill="1" applyBorder="1" applyAlignment="1" applyProtection="1">
      <alignment horizontal="center" vertical="center"/>
      <protection/>
    </xf>
    <xf numFmtId="165" fontId="15" fillId="3" borderId="16" xfId="0" applyNumberFormat="1" applyFont="1" applyFill="1" applyBorder="1" applyAlignment="1" applyProtection="1">
      <alignment horizontal="center" vertical="center"/>
      <protection/>
    </xf>
    <xf numFmtId="165" fontId="15" fillId="3" borderId="55" xfId="0" applyNumberFormat="1" applyFont="1" applyFill="1" applyBorder="1" applyAlignment="1" applyProtection="1">
      <alignment horizontal="center" vertical="center"/>
      <protection/>
    </xf>
    <xf numFmtId="165" fontId="15" fillId="3" borderId="56" xfId="0" applyNumberFormat="1" applyFont="1" applyFill="1" applyBorder="1" applyAlignment="1" applyProtection="1">
      <alignment horizontal="center" vertical="center"/>
      <protection/>
    </xf>
    <xf numFmtId="165" fontId="15" fillId="3" borderId="41" xfId="0" applyNumberFormat="1" applyFont="1" applyFill="1" applyBorder="1" applyAlignment="1" applyProtection="1">
      <alignment horizontal="center" vertical="center"/>
      <protection/>
    </xf>
    <xf numFmtId="0" fontId="15" fillId="3" borderId="36" xfId="0" applyFont="1" applyFill="1" applyBorder="1" applyAlignment="1" applyProtection="1">
      <alignment vertical="center"/>
      <protection/>
    </xf>
    <xf numFmtId="165" fontId="15" fillId="3" borderId="3" xfId="0" applyNumberFormat="1" applyFont="1" applyFill="1" applyBorder="1" applyAlignment="1" applyProtection="1">
      <alignment horizontal="center" vertical="center"/>
      <protection/>
    </xf>
    <xf numFmtId="165" fontId="15" fillId="3" borderId="37" xfId="0" applyNumberFormat="1" applyFont="1" applyFill="1" applyBorder="1" applyAlignment="1" applyProtection="1">
      <alignment horizontal="center" vertical="center"/>
      <protection/>
    </xf>
    <xf numFmtId="165" fontId="15" fillId="3" borderId="57" xfId="0" applyNumberFormat="1" applyFont="1" applyFill="1" applyBorder="1" applyAlignment="1" applyProtection="1">
      <alignment horizontal="center" vertical="center"/>
      <protection/>
    </xf>
    <xf numFmtId="165" fontId="15" fillId="3" borderId="58" xfId="0" applyNumberFormat="1" applyFont="1" applyFill="1" applyBorder="1" applyAlignment="1" applyProtection="1">
      <alignment horizontal="center" vertical="center"/>
      <protection/>
    </xf>
    <xf numFmtId="165" fontId="15" fillId="3" borderId="43" xfId="0" applyNumberFormat="1" applyFont="1" applyFill="1" applyBorder="1" applyAlignment="1" applyProtection="1">
      <alignment horizontal="center" vertical="center"/>
      <protection/>
    </xf>
    <xf numFmtId="0" fontId="15" fillId="0" borderId="9" xfId="0" applyFont="1" applyBorder="1" applyAlignment="1" applyProtection="1">
      <alignment vertical="center"/>
      <protection/>
    </xf>
    <xf numFmtId="0" fontId="15" fillId="0" borderId="13" xfId="0" applyFont="1" applyBorder="1" applyAlignment="1" applyProtection="1">
      <alignment vertical="center"/>
      <protection/>
    </xf>
    <xf numFmtId="0" fontId="15" fillId="3" borderId="26" xfId="0" applyFont="1" applyFill="1" applyBorder="1" applyAlignment="1" applyProtection="1">
      <alignment vertical="center"/>
      <protection/>
    </xf>
    <xf numFmtId="165" fontId="15" fillId="3" borderId="26" xfId="0" applyNumberFormat="1" applyFont="1" applyFill="1" applyBorder="1" applyAlignment="1" applyProtection="1">
      <alignment horizontal="center" vertical="center"/>
      <protection/>
    </xf>
    <xf numFmtId="165" fontId="15" fillId="3" borderId="59" xfId="0" applyNumberFormat="1" applyFont="1" applyFill="1" applyBorder="1" applyAlignment="1" applyProtection="1">
      <alignment horizontal="center" vertical="center"/>
      <protection/>
    </xf>
    <xf numFmtId="165" fontId="15" fillId="3" borderId="25" xfId="0" applyNumberFormat="1" applyFont="1" applyFill="1" applyBorder="1" applyAlignment="1" applyProtection="1">
      <alignment horizontal="center" vertical="center"/>
      <protection/>
    </xf>
    <xf numFmtId="165" fontId="15" fillId="3" borderId="60" xfId="0" applyNumberFormat="1" applyFont="1" applyFill="1" applyBorder="1" applyAlignment="1" applyProtection="1">
      <alignment horizontal="center" vertical="center"/>
      <protection/>
    </xf>
    <xf numFmtId="165" fontId="15" fillId="3" borderId="61" xfId="0" applyNumberFormat="1" applyFont="1" applyFill="1" applyBorder="1" applyAlignment="1" applyProtection="1">
      <alignment horizontal="center" vertical="center"/>
      <protection/>
    </xf>
    <xf numFmtId="165" fontId="15" fillId="3" borderId="44" xfId="0" applyNumberFormat="1" applyFont="1" applyFill="1" applyBorder="1" applyAlignment="1" applyProtection="1">
      <alignment horizontal="center" vertical="center"/>
      <protection/>
    </xf>
    <xf numFmtId="0" fontId="15" fillId="3" borderId="6" xfId="0" applyNumberFormat="1" applyFont="1" applyFill="1" applyBorder="1" applyAlignment="1" applyProtection="1">
      <alignment vertical="center"/>
      <protection/>
    </xf>
    <xf numFmtId="0" fontId="15" fillId="3" borderId="0" xfId="0" applyNumberFormat="1" applyFont="1" applyFill="1" applyAlignment="1" applyProtection="1">
      <alignment vertical="center"/>
      <protection/>
    </xf>
    <xf numFmtId="0" fontId="15" fillId="3" borderId="7" xfId="0" applyNumberFormat="1" applyFont="1" applyFill="1" applyBorder="1" applyAlignment="1" applyProtection="1">
      <alignment vertical="center"/>
      <protection/>
    </xf>
    <xf numFmtId="0" fontId="15" fillId="3" borderId="10" xfId="0" applyNumberFormat="1" applyFont="1" applyFill="1" applyBorder="1" applyAlignment="1" applyProtection="1">
      <alignment vertical="center"/>
      <protection/>
    </xf>
    <xf numFmtId="0" fontId="15" fillId="3" borderId="0" xfId="0" applyNumberFormat="1" applyFont="1" applyFill="1" applyBorder="1" applyAlignment="1" applyProtection="1">
      <alignment vertical="center"/>
      <protection/>
    </xf>
    <xf numFmtId="0" fontId="15" fillId="3" borderId="11" xfId="0" applyNumberFormat="1" applyFont="1" applyFill="1" applyBorder="1" applyAlignment="1" applyProtection="1">
      <alignment vertical="center"/>
      <protection/>
    </xf>
    <xf numFmtId="0" fontId="15" fillId="3" borderId="14" xfId="0" applyFont="1" applyFill="1" applyBorder="1" applyAlignment="1">
      <alignment vertical="center"/>
    </xf>
    <xf numFmtId="0" fontId="15" fillId="3" borderId="1" xfId="0" applyFont="1" applyFill="1" applyBorder="1" applyAlignment="1">
      <alignment vertical="center"/>
    </xf>
    <xf numFmtId="0" fontId="15" fillId="3" borderId="1" xfId="0" applyNumberFormat="1" applyFont="1" applyFill="1" applyBorder="1" applyAlignment="1" applyProtection="1">
      <alignment vertical="center"/>
      <protection/>
    </xf>
    <xf numFmtId="0" fontId="15" fillId="3" borderId="15" xfId="0" applyFont="1" applyFill="1" applyBorder="1" applyAlignment="1">
      <alignment vertical="center"/>
    </xf>
    <xf numFmtId="0" fontId="15" fillId="3" borderId="0" xfId="0" applyFont="1" applyFill="1" applyAlignment="1" applyProtection="1">
      <alignment horizontal="centerContinuous" vertical="center"/>
      <protection/>
    </xf>
    <xf numFmtId="0" fontId="16" fillId="3" borderId="0" xfId="0" applyFont="1" applyFill="1" applyAlignment="1" applyProtection="1">
      <alignment horizontal="centerContinuous" vertical="center"/>
      <protection/>
    </xf>
    <xf numFmtId="0" fontId="15" fillId="3" borderId="0" xfId="0" applyFont="1" applyFill="1" applyAlignment="1" applyProtection="1">
      <alignment vertical="center"/>
      <protection/>
    </xf>
    <xf numFmtId="0" fontId="15" fillId="3" borderId="11" xfId="0" applyFont="1" applyFill="1" applyBorder="1" applyAlignment="1" applyProtection="1">
      <alignment vertical="center"/>
      <protection/>
    </xf>
    <xf numFmtId="0" fontId="0" fillId="0" borderId="0" xfId="0" applyAlignment="1" quotePrefix="1">
      <alignment/>
    </xf>
    <xf numFmtId="165" fontId="0" fillId="0" borderId="0" xfId="0" applyNumberFormat="1" applyAlignment="1">
      <alignment/>
    </xf>
    <xf numFmtId="5" fontId="0" fillId="0" borderId="62" xfId="0" applyNumberFormat="1" applyBorder="1" applyAlignment="1">
      <alignment/>
    </xf>
    <xf numFmtId="0" fontId="6" fillId="3" borderId="0" xfId="0" applyFont="1" applyFill="1" applyAlignment="1" applyProtection="1">
      <alignment horizontal="centerContinuous" vertical="center"/>
      <protection/>
    </xf>
    <xf numFmtId="0" fontId="15" fillId="3" borderId="0" xfId="0" applyFont="1" applyFill="1" applyBorder="1" applyAlignment="1" applyProtection="1">
      <alignment horizontal="centerContinuous" vertical="center"/>
      <protection/>
    </xf>
    <xf numFmtId="0" fontId="13" fillId="3" borderId="0" xfId="0" applyFont="1" applyFill="1" applyBorder="1" applyAlignment="1" applyProtection="1">
      <alignment vertical="center"/>
      <protection/>
    </xf>
    <xf numFmtId="0" fontId="13" fillId="3" borderId="0" xfId="0" applyFont="1" applyFill="1" applyBorder="1" applyAlignment="1" applyProtection="1">
      <alignment horizontal="centerContinuous" vertical="center"/>
      <protection/>
    </xf>
    <xf numFmtId="22" fontId="3" fillId="3" borderId="0" xfId="0" applyNumberFormat="1" applyFont="1" applyFill="1" applyBorder="1" applyAlignment="1" applyProtection="1">
      <alignment horizontal="left"/>
      <protection/>
    </xf>
    <xf numFmtId="0" fontId="3" fillId="3" borderId="0" xfId="0" applyFont="1" applyFill="1" applyBorder="1" applyAlignment="1" applyProtection="1">
      <alignment vertical="center"/>
      <protection/>
    </xf>
    <xf numFmtId="0" fontId="3" fillId="3" borderId="0" xfId="0" applyFont="1" applyFill="1" applyBorder="1" applyAlignment="1" applyProtection="1">
      <alignment horizontal="centerContinuous" vertical="center"/>
      <protection/>
    </xf>
    <xf numFmtId="0" fontId="3" fillId="3" borderId="63" xfId="0" applyFont="1" applyFill="1" applyBorder="1" applyAlignment="1" applyProtection="1">
      <alignment vertical="center"/>
      <protection/>
    </xf>
    <xf numFmtId="0" fontId="3" fillId="3" borderId="64" xfId="0" applyFont="1" applyFill="1" applyBorder="1" applyAlignment="1" applyProtection="1">
      <alignment vertical="center"/>
      <protection/>
    </xf>
    <xf numFmtId="0" fontId="3" fillId="3" borderId="65" xfId="0" applyFont="1" applyFill="1" applyBorder="1" applyAlignment="1" applyProtection="1">
      <alignment horizontal="centerContinuous" vertical="center"/>
      <protection/>
    </xf>
    <xf numFmtId="0" fontId="3" fillId="3" borderId="66" xfId="0" applyFont="1" applyFill="1" applyBorder="1" applyAlignment="1" applyProtection="1">
      <alignment horizontal="centerContinuous" vertical="center"/>
      <protection/>
    </xf>
    <xf numFmtId="0" fontId="3" fillId="3" borderId="67" xfId="0" applyFont="1" applyFill="1" applyBorder="1" applyAlignment="1" applyProtection="1">
      <alignment horizontal="centerContinuous" vertical="center"/>
      <protection/>
    </xf>
    <xf numFmtId="0" fontId="3" fillId="3" borderId="68" xfId="0" applyFont="1" applyFill="1" applyBorder="1" applyAlignment="1" applyProtection="1">
      <alignment vertical="center"/>
      <protection/>
    </xf>
    <xf numFmtId="0" fontId="3" fillId="3" borderId="69" xfId="0" applyFont="1" applyFill="1" applyBorder="1" applyAlignment="1" applyProtection="1">
      <alignment vertical="center"/>
      <protection/>
    </xf>
    <xf numFmtId="0" fontId="3" fillId="3" borderId="70" xfId="0" applyFont="1" applyFill="1" applyBorder="1" applyAlignment="1" applyProtection="1">
      <alignment vertical="center"/>
      <protection/>
    </xf>
    <xf numFmtId="0" fontId="3" fillId="3" borderId="69" xfId="0" applyFont="1" applyFill="1" applyBorder="1" applyAlignment="1" applyProtection="1">
      <alignment horizontal="center" vertical="center"/>
      <protection/>
    </xf>
    <xf numFmtId="0" fontId="3" fillId="3" borderId="71" xfId="0" applyFont="1" applyFill="1" applyBorder="1" applyAlignment="1" applyProtection="1">
      <alignment vertical="center"/>
      <protection/>
    </xf>
    <xf numFmtId="0" fontId="3" fillId="3" borderId="63" xfId="0" applyFont="1" applyFill="1" applyBorder="1" applyAlignment="1" applyProtection="1">
      <alignment horizontal="centerContinuous" vertical="center"/>
      <protection/>
    </xf>
    <xf numFmtId="0" fontId="3" fillId="3" borderId="64" xfId="0" applyFont="1" applyFill="1" applyBorder="1" applyAlignment="1" applyProtection="1">
      <alignment horizontal="centerContinuous" vertical="center"/>
      <protection/>
    </xf>
    <xf numFmtId="0" fontId="3" fillId="3" borderId="71" xfId="0" applyFont="1" applyFill="1" applyBorder="1" applyAlignment="1" applyProtection="1">
      <alignment horizontal="centerContinuous" vertical="center"/>
      <protection/>
    </xf>
    <xf numFmtId="0" fontId="3" fillId="3" borderId="72" xfId="0" applyFont="1" applyFill="1" applyBorder="1" applyAlignment="1" applyProtection="1">
      <alignment horizontal="centerContinuous" vertical="center"/>
      <protection/>
    </xf>
    <xf numFmtId="0" fontId="3" fillId="3" borderId="70" xfId="0" applyFont="1" applyFill="1" applyBorder="1" applyAlignment="1" applyProtection="1">
      <alignment horizontal="center" vertical="center"/>
      <protection/>
    </xf>
    <xf numFmtId="0" fontId="3" fillId="3" borderId="73" xfId="0" applyFont="1" applyFill="1" applyBorder="1" applyAlignment="1" applyProtection="1">
      <alignment horizontal="center" vertical="center"/>
      <protection/>
    </xf>
    <xf numFmtId="0" fontId="3" fillId="3" borderId="70" xfId="0" applyFont="1" applyFill="1" applyBorder="1" applyAlignment="1" applyProtection="1">
      <alignment horizontal="centerContinuous" vertical="center"/>
      <protection/>
    </xf>
    <xf numFmtId="0" fontId="3" fillId="3" borderId="72" xfId="0" applyFont="1" applyFill="1" applyBorder="1" applyAlignment="1" applyProtection="1">
      <alignment horizontal="center" vertical="center"/>
      <protection/>
    </xf>
    <xf numFmtId="0" fontId="3" fillId="3" borderId="73" xfId="0" applyFont="1" applyFill="1" applyBorder="1" applyAlignment="1" applyProtection="1">
      <alignment horizontal="centerContinuous" vertical="center"/>
      <protection/>
    </xf>
    <xf numFmtId="0" fontId="3" fillId="3" borderId="74" xfId="0" applyFont="1" applyFill="1" applyBorder="1" applyAlignment="1" applyProtection="1">
      <alignment vertical="center"/>
      <protection/>
    </xf>
    <xf numFmtId="0" fontId="3" fillId="3" borderId="75" xfId="0" applyFont="1" applyFill="1" applyBorder="1" applyAlignment="1" applyProtection="1">
      <alignment vertical="center"/>
      <protection/>
    </xf>
    <xf numFmtId="0" fontId="3" fillId="3" borderId="74" xfId="0" applyFont="1" applyFill="1" applyBorder="1" applyAlignment="1" applyProtection="1">
      <alignment horizontal="center" vertical="center"/>
      <protection/>
    </xf>
    <xf numFmtId="0" fontId="3" fillId="3" borderId="76" xfId="0" applyFont="1" applyFill="1" applyBorder="1" applyAlignment="1" applyProtection="1">
      <alignment vertical="center"/>
      <protection/>
    </xf>
    <xf numFmtId="0" fontId="3" fillId="3" borderId="76" xfId="0" applyFont="1" applyFill="1" applyBorder="1" applyAlignment="1" applyProtection="1">
      <alignment horizontal="centerContinuous" vertical="center"/>
      <protection/>
    </xf>
    <xf numFmtId="0" fontId="3" fillId="3" borderId="77" xfId="0" applyFont="1" applyFill="1" applyBorder="1" applyAlignment="1" applyProtection="1">
      <alignment vertical="center"/>
      <protection/>
    </xf>
    <xf numFmtId="0" fontId="15" fillId="3" borderId="78" xfId="0" applyFont="1" applyFill="1" applyBorder="1" applyAlignment="1" applyProtection="1">
      <alignment vertical="center"/>
      <protection/>
    </xf>
    <xf numFmtId="0" fontId="15" fillId="3" borderId="79" xfId="0" applyFont="1" applyFill="1" applyBorder="1" applyAlignment="1" applyProtection="1">
      <alignment vertical="center"/>
      <protection/>
    </xf>
    <xf numFmtId="0" fontId="15" fillId="3" borderId="80" xfId="0" applyFont="1" applyFill="1" applyBorder="1" applyAlignment="1" applyProtection="1">
      <alignment vertical="center"/>
      <protection/>
    </xf>
    <xf numFmtId="0" fontId="15" fillId="3" borderId="81" xfId="0" applyFont="1" applyFill="1" applyBorder="1" applyAlignment="1" applyProtection="1">
      <alignment horizontal="centerContinuous" vertical="center"/>
      <protection/>
    </xf>
    <xf numFmtId="0" fontId="15" fillId="3" borderId="82" xfId="0" applyFont="1" applyFill="1" applyBorder="1" applyAlignment="1" applyProtection="1">
      <alignment vertical="center"/>
      <protection/>
    </xf>
    <xf numFmtId="0" fontId="15" fillId="3" borderId="83" xfId="0" applyFont="1" applyFill="1" applyBorder="1" applyAlignment="1" applyProtection="1">
      <alignment vertical="center"/>
      <protection/>
    </xf>
    <xf numFmtId="165" fontId="3" fillId="3" borderId="69" xfId="0" applyNumberFormat="1" applyFont="1" applyFill="1" applyBorder="1" applyAlignment="1" applyProtection="1">
      <alignment horizontal="center" vertical="center"/>
      <protection/>
    </xf>
    <xf numFmtId="165" fontId="3" fillId="3" borderId="73" xfId="0" applyNumberFormat="1" applyFont="1" applyFill="1" applyBorder="1" applyAlignment="1" applyProtection="1">
      <alignment horizontal="center" vertical="center"/>
      <protection/>
    </xf>
    <xf numFmtId="165" fontId="3" fillId="3" borderId="70" xfId="0" applyNumberFormat="1" applyFont="1" applyFill="1" applyBorder="1" applyAlignment="1" applyProtection="1">
      <alignment horizontal="center" vertical="center"/>
      <protection/>
    </xf>
    <xf numFmtId="165" fontId="3" fillId="3" borderId="74" xfId="0" applyNumberFormat="1" applyFont="1" applyFill="1" applyBorder="1" applyAlignment="1" applyProtection="1">
      <alignment horizontal="center" vertical="center"/>
      <protection/>
    </xf>
    <xf numFmtId="165" fontId="3" fillId="3" borderId="76" xfId="0" applyNumberFormat="1" applyFont="1" applyFill="1" applyBorder="1" applyAlignment="1" applyProtection="1">
      <alignment horizontal="center" vertical="center"/>
      <protection/>
    </xf>
    <xf numFmtId="165" fontId="3" fillId="3" borderId="75" xfId="0" applyNumberFormat="1" applyFont="1" applyFill="1" applyBorder="1" applyAlignment="1" applyProtection="1">
      <alignment horizontal="center" vertical="center"/>
      <protection/>
    </xf>
    <xf numFmtId="0" fontId="3" fillId="3" borderId="66" xfId="0" applyFont="1" applyFill="1" applyBorder="1" applyAlignment="1" applyProtection="1">
      <alignment vertical="center"/>
      <protection/>
    </xf>
    <xf numFmtId="165" fontId="3" fillId="3" borderId="67" xfId="0" applyNumberFormat="1" applyFont="1" applyFill="1" applyBorder="1" applyAlignment="1" applyProtection="1">
      <alignment horizontal="center" vertical="center"/>
      <protection/>
    </xf>
    <xf numFmtId="165" fontId="3" fillId="3" borderId="65" xfId="0" applyNumberFormat="1" applyFont="1" applyFill="1" applyBorder="1" applyAlignment="1" applyProtection="1">
      <alignment horizontal="center" vertical="center"/>
      <protection/>
    </xf>
    <xf numFmtId="165" fontId="3" fillId="3" borderId="66" xfId="0" applyNumberFormat="1" applyFont="1" applyFill="1" applyBorder="1" applyAlignment="1" applyProtection="1">
      <alignment horizontal="center" vertical="center"/>
      <protection/>
    </xf>
    <xf numFmtId="0" fontId="3" fillId="0" borderId="36" xfId="0" applyFont="1" applyBorder="1" applyAlignment="1" applyProtection="1">
      <alignment vertical="center"/>
      <protection/>
    </xf>
    <xf numFmtId="165" fontId="3" fillId="0" borderId="3" xfId="0" applyNumberFormat="1" applyFont="1" applyBorder="1" applyAlignment="1" applyProtection="1">
      <alignment horizontal="center" vertical="center"/>
      <protection/>
    </xf>
    <xf numFmtId="165" fontId="3" fillId="0" borderId="36" xfId="0" applyNumberFormat="1" applyFont="1" applyBorder="1" applyAlignment="1" applyProtection="1">
      <alignment horizontal="center" vertical="center"/>
      <protection/>
    </xf>
    <xf numFmtId="165" fontId="3" fillId="0" borderId="37" xfId="0" applyNumberFormat="1" applyFont="1" applyBorder="1" applyAlignment="1" applyProtection="1">
      <alignment horizontal="center" vertical="center"/>
      <protection/>
    </xf>
    <xf numFmtId="165" fontId="3" fillId="0" borderId="58" xfId="0" applyNumberFormat="1" applyFont="1" applyBorder="1" applyAlignment="1" applyProtection="1">
      <alignment horizontal="center" vertical="center"/>
      <protection/>
    </xf>
    <xf numFmtId="0" fontId="3" fillId="0" borderId="9" xfId="0" applyFont="1" applyBorder="1" applyAlignment="1" applyProtection="1">
      <alignment vertical="center"/>
      <protection/>
    </xf>
    <xf numFmtId="165" fontId="3" fillId="0" borderId="10" xfId="0" applyNumberFormat="1" applyFont="1" applyBorder="1" applyAlignment="1" applyProtection="1">
      <alignment horizontal="center" vertical="center"/>
      <protection/>
    </xf>
    <xf numFmtId="165" fontId="3" fillId="0" borderId="9" xfId="0" applyNumberFormat="1" applyFont="1" applyBorder="1" applyAlignment="1" applyProtection="1">
      <alignment horizontal="center" vertical="center"/>
      <protection/>
    </xf>
    <xf numFmtId="165" fontId="3" fillId="0" borderId="12" xfId="0" applyNumberFormat="1" applyFont="1" applyBorder="1" applyAlignment="1" applyProtection="1">
      <alignment horizontal="center" vertical="center"/>
      <protection/>
    </xf>
    <xf numFmtId="165" fontId="3" fillId="0" borderId="54" xfId="0" applyNumberFormat="1" applyFont="1" applyBorder="1" applyAlignment="1" applyProtection="1">
      <alignment horizontal="center" vertical="center"/>
      <protection/>
    </xf>
    <xf numFmtId="0" fontId="3" fillId="0" borderId="13" xfId="0" applyFont="1" applyBorder="1" applyAlignment="1" applyProtection="1">
      <alignment vertical="center"/>
      <protection/>
    </xf>
    <xf numFmtId="165" fontId="3" fillId="0" borderId="14" xfId="0" applyNumberFormat="1" applyFont="1" applyBorder="1" applyAlignment="1" applyProtection="1">
      <alignment horizontal="center" vertical="center"/>
      <protection/>
    </xf>
    <xf numFmtId="165" fontId="3" fillId="0" borderId="16" xfId="0" applyNumberFormat="1" applyFont="1" applyBorder="1" applyAlignment="1" applyProtection="1">
      <alignment horizontal="center" vertical="center"/>
      <protection/>
    </xf>
    <xf numFmtId="165" fontId="3" fillId="0" borderId="56" xfId="0" applyNumberFormat="1" applyFont="1" applyBorder="1" applyAlignment="1" applyProtection="1">
      <alignment horizontal="center" vertical="center"/>
      <protection/>
    </xf>
    <xf numFmtId="0" fontId="3" fillId="0" borderId="33" xfId="0" applyFont="1" applyBorder="1" applyAlignment="1" applyProtection="1">
      <alignment vertical="center"/>
      <protection/>
    </xf>
    <xf numFmtId="165" fontId="3" fillId="0" borderId="34" xfId="0" applyNumberFormat="1" applyFont="1" applyBorder="1" applyAlignment="1" applyProtection="1">
      <alignment horizontal="center" vertical="center"/>
      <protection/>
    </xf>
    <xf numFmtId="165" fontId="3" fillId="0" borderId="23" xfId="0" applyNumberFormat="1" applyFont="1" applyBorder="1" applyAlignment="1" applyProtection="1">
      <alignment horizontal="center" vertical="center"/>
      <protection/>
    </xf>
    <xf numFmtId="165" fontId="3" fillId="0" borderId="84" xfId="0" applyNumberFormat="1" applyFont="1" applyBorder="1" applyAlignment="1" applyProtection="1">
      <alignment horizontal="center" vertical="center"/>
      <protection/>
    </xf>
    <xf numFmtId="165" fontId="3" fillId="3" borderId="85" xfId="0" applyNumberFormat="1" applyFont="1" applyFill="1" applyBorder="1" applyAlignment="1" applyProtection="1">
      <alignment horizontal="center" vertical="center"/>
      <protection/>
    </xf>
    <xf numFmtId="165" fontId="3" fillId="3" borderId="86" xfId="0" applyNumberFormat="1" applyFont="1" applyFill="1" applyBorder="1" applyAlignment="1" applyProtection="1">
      <alignment horizontal="center" vertical="center"/>
      <protection/>
    </xf>
    <xf numFmtId="165" fontId="3" fillId="3" borderId="77" xfId="0" applyNumberFormat="1" applyFont="1" applyFill="1" applyBorder="1" applyAlignment="1" applyProtection="1">
      <alignment horizontal="center" vertical="center"/>
      <protection/>
    </xf>
    <xf numFmtId="165" fontId="3" fillId="3" borderId="0" xfId="0" applyNumberFormat="1" applyFont="1" applyFill="1" applyBorder="1" applyAlignment="1" applyProtection="1">
      <alignment horizontal="center" vertical="center"/>
      <protection/>
    </xf>
    <xf numFmtId="165" fontId="3" fillId="3" borderId="68" xfId="0" applyNumberFormat="1" applyFont="1" applyFill="1" applyBorder="1" applyAlignment="1" applyProtection="1">
      <alignment horizontal="center" vertical="center"/>
      <protection/>
    </xf>
    <xf numFmtId="0" fontId="3" fillId="0" borderId="69" xfId="0" applyNumberFormat="1" applyFont="1" applyBorder="1" applyAlignment="1" applyProtection="1">
      <alignment vertical="center"/>
      <protection/>
    </xf>
    <xf numFmtId="0" fontId="3" fillId="0" borderId="0" xfId="0" applyFont="1" applyAlignment="1" applyProtection="1">
      <alignment horizontal="centerContinuous" vertical="center"/>
      <protection/>
    </xf>
    <xf numFmtId="0" fontId="3"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3" fillId="0" borderId="11" xfId="0" applyFont="1" applyBorder="1" applyAlignment="1" applyProtection="1">
      <alignment horizontal="centerContinuous" vertical="center"/>
      <protection/>
    </xf>
    <xf numFmtId="0" fontId="3" fillId="0" borderId="0" xfId="0" applyFont="1" applyAlignment="1" applyProtection="1">
      <alignment vertical="center"/>
      <protection/>
    </xf>
    <xf numFmtId="0" fontId="3" fillId="0" borderId="0" xfId="0" applyNumberFormat="1" applyFont="1" applyAlignment="1" applyProtection="1">
      <alignment vertical="center"/>
      <protection/>
    </xf>
    <xf numFmtId="0" fontId="3" fillId="0" borderId="0" xfId="0" applyFont="1" applyBorder="1" applyAlignment="1" applyProtection="1">
      <alignment horizontal="centerContinuous" vertical="center"/>
      <protection/>
    </xf>
    <xf numFmtId="0" fontId="3" fillId="3" borderId="74" xfId="0" applyNumberFormat="1" applyFont="1" applyFill="1" applyBorder="1" applyAlignment="1" applyProtection="1">
      <alignment vertical="center"/>
      <protection/>
    </xf>
    <xf numFmtId="0" fontId="3" fillId="3" borderId="87" xfId="0" applyFont="1" applyFill="1" applyBorder="1" applyAlignment="1" applyProtection="1">
      <alignment horizontal="centerContinuous" vertical="center"/>
      <protection/>
    </xf>
    <xf numFmtId="0" fontId="3" fillId="3" borderId="87" xfId="0" applyFont="1" applyFill="1" applyBorder="1" applyAlignment="1" applyProtection="1">
      <alignment vertical="center"/>
      <protection/>
    </xf>
    <xf numFmtId="0" fontId="3" fillId="3" borderId="87" xfId="0" applyFont="1" applyFill="1" applyBorder="1" applyAlignment="1">
      <alignment/>
    </xf>
    <xf numFmtId="0" fontId="3" fillId="3" borderId="77" xfId="0" applyFont="1" applyFill="1" applyBorder="1" applyAlignment="1" applyProtection="1">
      <alignment horizontal="centerContinuous" vertical="center"/>
      <protection/>
    </xf>
    <xf numFmtId="165"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0" fillId="0" borderId="0" xfId="0" applyAlignment="1">
      <alignment horizontal="centerContinuous"/>
    </xf>
    <xf numFmtId="0" fontId="17" fillId="0" borderId="88" xfId="0" applyFont="1" applyBorder="1" applyAlignment="1">
      <alignment/>
    </xf>
    <xf numFmtId="0" fontId="17" fillId="0" borderId="89" xfId="0" applyFont="1" applyBorder="1" applyAlignment="1">
      <alignment/>
    </xf>
    <xf numFmtId="0" fontId="17" fillId="0" borderId="90" xfId="0" applyFont="1" applyBorder="1" applyAlignment="1">
      <alignment/>
    </xf>
    <xf numFmtId="0" fontId="17" fillId="0" borderId="91" xfId="0" applyFont="1" applyBorder="1" applyAlignment="1">
      <alignment/>
    </xf>
    <xf numFmtId="0" fontId="17" fillId="0" borderId="0" xfId="0" applyFont="1" applyBorder="1" applyAlignment="1">
      <alignment/>
    </xf>
    <xf numFmtId="0" fontId="17" fillId="0" borderId="92" xfId="0" applyFont="1" applyBorder="1" applyAlignment="1">
      <alignment/>
    </xf>
    <xf numFmtId="3" fontId="19" fillId="0" borderId="91" xfId="20" applyNumberFormat="1" applyFont="1" applyBorder="1" applyAlignment="1">
      <alignment/>
    </xf>
    <xf numFmtId="0" fontId="17" fillId="0" borderId="91" xfId="0" applyFont="1" applyBorder="1" applyAlignment="1">
      <alignment horizontal="fill"/>
    </xf>
    <xf numFmtId="0" fontId="17" fillId="0" borderId="0" xfId="0" applyFont="1" applyBorder="1" applyAlignment="1">
      <alignment horizontal="fill"/>
    </xf>
    <xf numFmtId="0" fontId="17" fillId="0" borderId="0" xfId="0" applyFont="1" applyBorder="1" applyAlignment="1">
      <alignment/>
    </xf>
    <xf numFmtId="0" fontId="17" fillId="0" borderId="93" xfId="0" applyFont="1" applyBorder="1" applyAlignment="1">
      <alignment/>
    </xf>
    <xf numFmtId="0" fontId="17" fillId="0" borderId="94" xfId="0" applyFont="1" applyBorder="1" applyAlignment="1">
      <alignment/>
    </xf>
    <xf numFmtId="0" fontId="17" fillId="0" borderId="95" xfId="0" applyFont="1" applyBorder="1" applyAlignment="1">
      <alignment/>
    </xf>
    <xf numFmtId="0" fontId="17" fillId="0" borderId="0" xfId="0" applyNumberFormat="1" applyFont="1" applyBorder="1" applyAlignment="1">
      <alignment horizontal="center"/>
    </xf>
    <xf numFmtId="0" fontId="17" fillId="0" borderId="0" xfId="0" applyNumberFormat="1" applyFont="1" applyBorder="1" applyAlignment="1">
      <alignment/>
    </xf>
    <xf numFmtId="0" fontId="17" fillId="0" borderId="96" xfId="0" applyNumberFormat="1" applyFont="1" applyBorder="1" applyAlignment="1">
      <alignment/>
    </xf>
    <xf numFmtId="0" fontId="17" fillId="0" borderId="0" xfId="0" applyFont="1" applyBorder="1" applyAlignment="1">
      <alignment wrapText="1"/>
    </xf>
    <xf numFmtId="0" fontId="17" fillId="0" borderId="96" xfId="0" applyFont="1" applyBorder="1" applyAlignment="1">
      <alignment wrapText="1"/>
    </xf>
    <xf numFmtId="0" fontId="17" fillId="0" borderId="96" xfId="0" applyFont="1" applyBorder="1" applyAlignment="1">
      <alignment/>
    </xf>
    <xf numFmtId="0" fontId="17" fillId="0" borderId="38" xfId="0" applyFont="1" applyBorder="1" applyAlignment="1">
      <alignment horizontal="fill"/>
    </xf>
    <xf numFmtId="0" fontId="17" fillId="0" borderId="97" xfId="0" applyFont="1" applyBorder="1" applyAlignment="1">
      <alignment horizontal="fill"/>
    </xf>
    <xf numFmtId="0" fontId="18" fillId="0" borderId="98" xfId="0" applyFont="1" applyBorder="1" applyAlignment="1">
      <alignment/>
    </xf>
    <xf numFmtId="0" fontId="18" fillId="0" borderId="0" xfId="0" applyFont="1" applyBorder="1" applyAlignment="1">
      <alignment/>
    </xf>
    <xf numFmtId="0" fontId="18" fillId="0" borderId="96" xfId="0" applyFont="1" applyBorder="1" applyAlignment="1">
      <alignment/>
    </xf>
    <xf numFmtId="3" fontId="18" fillId="0" borderId="99" xfId="0" applyNumberFormat="1" applyFont="1" applyBorder="1" applyAlignment="1" quotePrefix="1">
      <alignment/>
    </xf>
    <xf numFmtId="3" fontId="18" fillId="0" borderId="0" xfId="0" applyNumberFormat="1" applyFont="1" applyBorder="1" applyAlignment="1" quotePrefix="1">
      <alignment/>
    </xf>
    <xf numFmtId="3" fontId="18" fillId="0" borderId="0" xfId="0" applyNumberFormat="1" applyFont="1" applyBorder="1" applyAlignment="1">
      <alignment/>
    </xf>
    <xf numFmtId="3" fontId="18" fillId="0" borderId="0" xfId="0" applyNumberFormat="1" applyFont="1" applyBorder="1" applyAlignment="1">
      <alignment/>
    </xf>
    <xf numFmtId="3" fontId="18" fillId="0" borderId="92" xfId="0" applyNumberFormat="1" applyFont="1" applyBorder="1" applyAlignment="1">
      <alignment/>
    </xf>
    <xf numFmtId="0" fontId="17" fillId="0" borderId="98" xfId="0" applyFont="1" applyBorder="1" applyAlignment="1">
      <alignment/>
    </xf>
    <xf numFmtId="3" fontId="17" fillId="0" borderId="99" xfId="0" applyNumberFormat="1" applyFont="1" applyBorder="1" applyAlignment="1" quotePrefix="1">
      <alignment/>
    </xf>
    <xf numFmtId="3" fontId="17" fillId="0" borderId="0" xfId="0" applyNumberFormat="1" applyFont="1" applyBorder="1" applyAlignment="1" quotePrefix="1">
      <alignment/>
    </xf>
    <xf numFmtId="3" fontId="17" fillId="0" borderId="0" xfId="0" applyNumberFormat="1" applyFont="1" applyBorder="1" applyAlignment="1">
      <alignment/>
    </xf>
    <xf numFmtId="0" fontId="14" fillId="0" borderId="0" xfId="0" applyFont="1" applyAlignment="1" applyProtection="1">
      <alignment horizontal="centerContinuous" vertical="center"/>
      <protection/>
    </xf>
    <xf numFmtId="3" fontId="17" fillId="0" borderId="0" xfId="0" applyNumberFormat="1" applyFont="1" applyBorder="1" applyAlignment="1">
      <alignment/>
    </xf>
    <xf numFmtId="3" fontId="17" fillId="0" borderId="92" xfId="0" applyNumberFormat="1" applyFont="1" applyBorder="1" applyAlignment="1">
      <alignment/>
    </xf>
    <xf numFmtId="0" fontId="17" fillId="0" borderId="96" xfId="0" applyNumberFormat="1" applyFont="1" applyBorder="1" applyAlignment="1">
      <alignment/>
    </xf>
    <xf numFmtId="3" fontId="17" fillId="0" borderId="99" xfId="0" applyNumberFormat="1" applyFont="1" applyBorder="1" applyAlignment="1">
      <alignment/>
    </xf>
    <xf numFmtId="3" fontId="17" fillId="0" borderId="92" xfId="0" applyNumberFormat="1" applyFont="1" applyBorder="1" applyAlignment="1">
      <alignment/>
    </xf>
    <xf numFmtId="10" fontId="0" fillId="0" borderId="0" xfId="0" applyNumberFormat="1" applyAlignment="1">
      <alignment/>
    </xf>
    <xf numFmtId="170" fontId="0" fillId="0" borderId="0" xfId="0" applyNumberFormat="1" applyAlignment="1">
      <alignment/>
    </xf>
    <xf numFmtId="0" fontId="17" fillId="0" borderId="100" xfId="0" applyFont="1" applyBorder="1" applyAlignment="1">
      <alignment horizontal="fill"/>
    </xf>
    <xf numFmtId="0" fontId="17" fillId="0" borderId="101" xfId="0" applyFont="1" applyBorder="1" applyAlignment="1">
      <alignment horizontal="fill"/>
    </xf>
    <xf numFmtId="3" fontId="17" fillId="0" borderId="38" xfId="0" applyNumberFormat="1" applyFont="1" applyBorder="1" applyAlignment="1">
      <alignment/>
    </xf>
    <xf numFmtId="0" fontId="17" fillId="0" borderId="91" xfId="0" applyNumberFormat="1" applyFont="1" applyBorder="1" applyAlignment="1">
      <alignment/>
    </xf>
    <xf numFmtId="0" fontId="17" fillId="0" borderId="102" xfId="0" applyNumberFormat="1" applyFont="1" applyBorder="1" applyAlignment="1">
      <alignment/>
    </xf>
    <xf numFmtId="0" fontId="17" fillId="0" borderId="103" xfId="0" applyFont="1" applyBorder="1" applyAlignment="1">
      <alignment/>
    </xf>
    <xf numFmtId="0" fontId="17" fillId="0" borderId="104" xfId="0" applyFont="1" applyBorder="1" applyAlignment="1">
      <alignment/>
    </xf>
    <xf numFmtId="0" fontId="0" fillId="0" borderId="105" xfId="0" applyBorder="1" applyAlignment="1">
      <alignment/>
    </xf>
    <xf numFmtId="0" fontId="0" fillId="0" borderId="106" xfId="0" applyBorder="1" applyAlignment="1">
      <alignment/>
    </xf>
    <xf numFmtId="0" fontId="0" fillId="0" borderId="107" xfId="0" applyBorder="1" applyAlignment="1">
      <alignment/>
    </xf>
    <xf numFmtId="0" fontId="5" fillId="0" borderId="0" xfId="20" applyAlignment="1">
      <alignment/>
    </xf>
    <xf numFmtId="169" fontId="0" fillId="0" borderId="62" xfId="0" applyNumberFormat="1" applyBorder="1" applyAlignment="1">
      <alignment/>
    </xf>
    <xf numFmtId="0" fontId="0" fillId="0" borderId="0" xfId="0" applyBorder="1" applyAlignment="1">
      <alignment horizontal="center"/>
    </xf>
    <xf numFmtId="0" fontId="13" fillId="3" borderId="0" xfId="0" applyFont="1" applyFill="1" applyAlignment="1" applyProtection="1">
      <alignment horizontal="centerContinuous" vertical="center"/>
      <protection/>
    </xf>
    <xf numFmtId="0" fontId="15" fillId="3" borderId="25" xfId="0" applyFont="1" applyFill="1" applyBorder="1" applyAlignment="1" applyProtection="1">
      <alignment horizontal="center" vertical="center"/>
      <protection/>
    </xf>
    <xf numFmtId="0" fontId="14" fillId="0" borderId="0" xfId="0" applyFont="1" applyAlignment="1">
      <alignment vertical="center"/>
    </xf>
    <xf numFmtId="0" fontId="1" fillId="0" borderId="0" xfId="0" applyFont="1" applyAlignment="1" applyProtection="1">
      <alignment horizontal="centerContinuous" vertical="center"/>
      <protection/>
    </xf>
    <xf numFmtId="0" fontId="14" fillId="0" borderId="6" xfId="0" applyFont="1" applyBorder="1" applyAlignment="1">
      <alignment vertical="center"/>
    </xf>
    <xf numFmtId="0" fontId="14" fillId="0" borderId="7" xfId="0" applyFont="1" applyBorder="1" applyAlignment="1">
      <alignment vertical="center"/>
    </xf>
    <xf numFmtId="0" fontId="20" fillId="0" borderId="10" xfId="0" applyFont="1" applyBorder="1" applyAlignment="1">
      <alignment vertical="center"/>
    </xf>
    <xf numFmtId="0" fontId="14" fillId="0" borderId="11" xfId="0" applyFont="1" applyBorder="1" applyAlignment="1">
      <alignment vertical="center"/>
    </xf>
    <xf numFmtId="164" fontId="13" fillId="0" borderId="0" xfId="0" applyNumberFormat="1" applyFont="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centerContinuous" vertical="center"/>
      <protection/>
    </xf>
    <xf numFmtId="0" fontId="13" fillId="0" borderId="0" xfId="0" applyFont="1" applyAlignment="1" applyProtection="1">
      <alignment horizontal="right" vertical="center"/>
      <protection/>
    </xf>
    <xf numFmtId="0" fontId="13" fillId="0" borderId="14" xfId="0" applyFont="1" applyBorder="1" applyAlignment="1" applyProtection="1">
      <alignment vertical="center"/>
      <protection/>
    </xf>
    <xf numFmtId="49" fontId="13" fillId="0" borderId="15" xfId="0" applyNumberFormat="1" applyFont="1" applyBorder="1" applyAlignment="1" applyProtection="1">
      <alignment vertical="center"/>
      <protection/>
    </xf>
    <xf numFmtId="0" fontId="14" fillId="0" borderId="2" xfId="0" applyFont="1" applyBorder="1" applyAlignment="1" applyProtection="1">
      <alignment vertical="center"/>
      <protection/>
    </xf>
    <xf numFmtId="0" fontId="14" fillId="0" borderId="5" xfId="0" applyFont="1" applyBorder="1" applyAlignment="1" applyProtection="1">
      <alignment horizontal="centerContinuous" vertical="center"/>
      <protection/>
    </xf>
    <xf numFmtId="0" fontId="14" fillId="0" borderId="108" xfId="0" applyFont="1" applyBorder="1" applyAlignment="1" applyProtection="1">
      <alignment horizontal="centerContinuous" vertical="center"/>
      <protection/>
    </xf>
    <xf numFmtId="0" fontId="14" fillId="0" borderId="7" xfId="0" applyFont="1" applyBorder="1" applyAlignment="1" applyProtection="1">
      <alignment horizontal="centerContinuous" vertical="center"/>
      <protection/>
    </xf>
    <xf numFmtId="0" fontId="14" fillId="0" borderId="9" xfId="0" applyFont="1" applyBorder="1" applyAlignment="1" applyProtection="1">
      <alignment vertical="center"/>
      <protection/>
    </xf>
    <xf numFmtId="0" fontId="14" fillId="0" borderId="10" xfId="0" applyFont="1" applyBorder="1" applyAlignment="1" applyProtection="1">
      <alignment horizontal="centerContinuous" vertical="center"/>
      <protection/>
    </xf>
    <xf numFmtId="0" fontId="14" fillId="0" borderId="109" xfId="0" applyFont="1" applyBorder="1" applyAlignment="1" applyProtection="1">
      <alignment horizontal="centerContinuous" vertical="center"/>
      <protection/>
    </xf>
    <xf numFmtId="0" fontId="14" fillId="0" borderId="1" xfId="0" applyFont="1" applyBorder="1" applyAlignment="1" applyProtection="1">
      <alignment horizontal="centerContinuous" vertical="center"/>
      <protection/>
    </xf>
    <xf numFmtId="0" fontId="14" fillId="0" borderId="16" xfId="0" applyFont="1" applyBorder="1" applyAlignment="1" applyProtection="1">
      <alignment horizontal="centerContinuous" vertical="center"/>
      <protection/>
    </xf>
    <xf numFmtId="0" fontId="14" fillId="0" borderId="48" xfId="0" applyFont="1" applyBorder="1" applyAlignment="1" applyProtection="1">
      <alignment horizontal="centerContinuous" vertical="center"/>
      <protection/>
    </xf>
    <xf numFmtId="0" fontId="14" fillId="0" borderId="40" xfId="0" applyFont="1" applyBorder="1" applyAlignment="1" applyProtection="1">
      <alignment horizontal="centerContinuous" vertical="center"/>
      <protection/>
    </xf>
    <xf numFmtId="0" fontId="14" fillId="0" borderId="12" xfId="0" applyFont="1" applyBorder="1" applyAlignment="1" applyProtection="1">
      <alignment horizontal="centerContinuous" vertical="center"/>
      <protection/>
    </xf>
    <xf numFmtId="0" fontId="14" fillId="0" borderId="2" xfId="0" applyFont="1" applyBorder="1" applyAlignment="1" applyProtection="1">
      <alignment horizontal="centerContinuous" vertical="center"/>
      <protection/>
    </xf>
    <xf numFmtId="174" fontId="14" fillId="0" borderId="9" xfId="0" applyNumberFormat="1" applyFont="1" applyBorder="1" applyAlignment="1" applyProtection="1">
      <alignment horizontal="centerContinuous" vertical="center"/>
      <protection/>
    </xf>
    <xf numFmtId="0" fontId="14" fillId="0" borderId="9" xfId="0" applyFont="1" applyBorder="1" applyAlignment="1" applyProtection="1">
      <alignment horizontal="centerContinuous" vertical="center"/>
      <protection/>
    </xf>
    <xf numFmtId="0" fontId="14" fillId="0" borderId="49" xfId="0" applyFont="1" applyBorder="1" applyAlignment="1" applyProtection="1">
      <alignment horizontal="centerContinuous" vertical="center"/>
      <protection/>
    </xf>
    <xf numFmtId="0" fontId="14" fillId="0" borderId="9" xfId="0" applyFont="1" applyBorder="1" applyAlignment="1" applyProtection="1">
      <alignment horizontal="center" vertical="center"/>
      <protection/>
    </xf>
    <xf numFmtId="0" fontId="13" fillId="0" borderId="2" xfId="0" applyFont="1" applyBorder="1" applyAlignment="1" applyProtection="1">
      <alignment vertical="center"/>
      <protection/>
    </xf>
    <xf numFmtId="165" fontId="13" fillId="0" borderId="2" xfId="0" applyNumberFormat="1" applyFont="1" applyBorder="1" applyAlignment="1" applyProtection="1">
      <alignment horizontal="center" vertical="center"/>
      <protection/>
    </xf>
    <xf numFmtId="165" fontId="13" fillId="0" borderId="6" xfId="0" applyNumberFormat="1" applyFont="1" applyBorder="1" applyAlignment="1" applyProtection="1">
      <alignment horizontal="center" vertical="center"/>
      <protection/>
    </xf>
    <xf numFmtId="165" fontId="13" fillId="0" borderId="39" xfId="0" applyNumberFormat="1" applyFont="1" applyBorder="1" applyAlignment="1" applyProtection="1">
      <alignment horizontal="center" vertical="center"/>
      <protection/>
    </xf>
    <xf numFmtId="165" fontId="13" fillId="0" borderId="48" xfId="0" applyNumberFormat="1" applyFont="1" applyBorder="1" applyAlignment="1" applyProtection="1">
      <alignment horizontal="center" vertical="center"/>
      <protection/>
    </xf>
    <xf numFmtId="165" fontId="13" fillId="0" borderId="7" xfId="0" applyNumberFormat="1" applyFont="1" applyBorder="1" applyAlignment="1" applyProtection="1">
      <alignment horizontal="center" vertical="center"/>
      <protection/>
    </xf>
    <xf numFmtId="0" fontId="14" fillId="0" borderId="0" xfId="0" applyFont="1" applyAlignment="1" applyProtection="1">
      <alignment vertical="center"/>
      <protection/>
    </xf>
    <xf numFmtId="0" fontId="13" fillId="0" borderId="9" xfId="0" applyFont="1" applyBorder="1" applyAlignment="1" applyProtection="1">
      <alignment vertical="center"/>
      <protection/>
    </xf>
    <xf numFmtId="165" fontId="13" fillId="0" borderId="9" xfId="0" applyNumberFormat="1" applyFont="1" applyBorder="1" applyAlignment="1" applyProtection="1">
      <alignment horizontal="center" vertical="center"/>
      <protection/>
    </xf>
    <xf numFmtId="165" fontId="13" fillId="0" borderId="10" xfId="0" applyNumberFormat="1" applyFont="1" applyBorder="1" applyAlignment="1" applyProtection="1">
      <alignment horizontal="center" vertical="center"/>
      <protection/>
    </xf>
    <xf numFmtId="165" fontId="13" fillId="0" borderId="40" xfId="0" applyNumberFormat="1" applyFont="1" applyBorder="1" applyAlignment="1" applyProtection="1">
      <alignment horizontal="center" vertical="center"/>
      <protection/>
    </xf>
    <xf numFmtId="165" fontId="13" fillId="0" borderId="49" xfId="0" applyNumberFormat="1" applyFont="1" applyBorder="1" applyAlignment="1" applyProtection="1">
      <alignment horizontal="center" vertical="center"/>
      <protection/>
    </xf>
    <xf numFmtId="165" fontId="13" fillId="0" borderId="11" xfId="0" applyNumberFormat="1" applyFont="1" applyBorder="1" applyAlignment="1" applyProtection="1">
      <alignment horizontal="center" vertical="center"/>
      <protection/>
    </xf>
    <xf numFmtId="0" fontId="13" fillId="0" borderId="6" xfId="0" applyFont="1" applyBorder="1" applyAlignment="1" applyProtection="1">
      <alignment vertical="center"/>
      <protection/>
    </xf>
    <xf numFmtId="165" fontId="13" fillId="4" borderId="2" xfId="0" applyNumberFormat="1" applyFont="1" applyFill="1" applyBorder="1" applyAlignment="1" applyProtection="1">
      <alignment horizontal="center" vertical="center"/>
      <protection/>
    </xf>
    <xf numFmtId="165" fontId="13" fillId="4" borderId="6" xfId="0" applyNumberFormat="1" applyFont="1" applyFill="1" applyBorder="1" applyAlignment="1" applyProtection="1">
      <alignment horizontal="center" vertical="center"/>
      <protection/>
    </xf>
    <xf numFmtId="165" fontId="13" fillId="4" borderId="48" xfId="0" applyNumberFormat="1" applyFont="1" applyFill="1" applyBorder="1" applyAlignment="1" applyProtection="1">
      <alignment horizontal="center" vertical="center"/>
      <protection/>
    </xf>
    <xf numFmtId="165" fontId="13" fillId="4" borderId="7" xfId="0" applyNumberFormat="1" applyFont="1" applyFill="1" applyBorder="1" applyAlignment="1" applyProtection="1">
      <alignment horizontal="center" vertical="center"/>
      <protection/>
    </xf>
    <xf numFmtId="0" fontId="13" fillId="0" borderId="25" xfId="0" applyFont="1" applyBorder="1" applyAlignment="1" applyProtection="1">
      <alignment horizontal="center" vertical="center"/>
      <protection/>
    </xf>
    <xf numFmtId="165" fontId="13" fillId="0" borderId="25" xfId="0" applyNumberFormat="1" applyFont="1" applyBorder="1" applyAlignment="1" applyProtection="1">
      <alignment horizontal="center" vertical="center"/>
      <protection/>
    </xf>
    <xf numFmtId="165" fontId="13" fillId="0" borderId="26" xfId="0" applyNumberFormat="1" applyFont="1" applyBorder="1" applyAlignment="1" applyProtection="1">
      <alignment horizontal="center" vertical="center"/>
      <protection/>
    </xf>
    <xf numFmtId="165" fontId="13" fillId="0" borderId="44" xfId="0" applyNumberFormat="1" applyFont="1" applyBorder="1" applyAlignment="1" applyProtection="1">
      <alignment horizontal="center" vertical="center"/>
      <protection/>
    </xf>
    <xf numFmtId="165" fontId="13" fillId="0" borderId="59" xfId="0" applyNumberFormat="1" applyFont="1" applyBorder="1" applyAlignment="1" applyProtection="1">
      <alignment horizontal="center" vertical="center"/>
      <protection/>
    </xf>
    <xf numFmtId="165" fontId="13" fillId="0" borderId="27" xfId="0" applyNumberFormat="1" applyFont="1" applyBorder="1" applyAlignment="1" applyProtection="1">
      <alignment horizontal="center" vertical="center"/>
      <protection/>
    </xf>
    <xf numFmtId="0" fontId="13" fillId="0" borderId="25" xfId="0" applyFont="1" applyBorder="1" applyAlignment="1" applyProtection="1">
      <alignment vertical="center"/>
      <protection/>
    </xf>
    <xf numFmtId="0" fontId="13" fillId="0" borderId="10" xfId="0" applyFont="1" applyBorder="1" applyAlignment="1" applyProtection="1">
      <alignment vertical="center"/>
      <protection/>
    </xf>
    <xf numFmtId="0" fontId="14" fillId="0" borderId="11" xfId="0" applyFont="1" applyBorder="1" applyAlignment="1" applyProtection="1">
      <alignment vertical="center"/>
      <protection/>
    </xf>
    <xf numFmtId="0" fontId="13" fillId="0" borderId="11" xfId="0" applyFont="1" applyBorder="1" applyAlignment="1" applyProtection="1">
      <alignment horizontal="centerContinuous" vertical="center"/>
      <protection/>
    </xf>
    <xf numFmtId="0" fontId="14" fillId="0" borderId="0" xfId="0" applyFont="1" applyBorder="1" applyAlignment="1" applyProtection="1">
      <alignment horizontal="centerContinuous" vertical="center"/>
      <protection/>
    </xf>
    <xf numFmtId="0" fontId="0" fillId="0" borderId="0" xfId="0" applyFont="1" applyFill="1" applyBorder="1" applyAlignment="1" applyProtection="1">
      <alignment vertical="center"/>
      <protection/>
    </xf>
    <xf numFmtId="0" fontId="0" fillId="3" borderId="0" xfId="0" applyFont="1" applyFill="1" applyBorder="1" applyAlignment="1">
      <alignment vertical="center"/>
    </xf>
    <xf numFmtId="165" fontId="0" fillId="0" borderId="0" xfId="0" applyNumberFormat="1" applyFont="1" applyBorder="1" applyAlignment="1" applyProtection="1">
      <alignment horizontal="center" vertical="center"/>
      <protection/>
    </xf>
    <xf numFmtId="0" fontId="0" fillId="0" borderId="0" xfId="0" applyFill="1" applyAlignment="1">
      <alignment/>
    </xf>
    <xf numFmtId="37" fontId="0" fillId="0" borderId="0" xfId="0" applyNumberFormat="1" applyFont="1" applyBorder="1" applyAlignment="1" applyProtection="1">
      <alignment vertical="center"/>
      <protection/>
    </xf>
    <xf numFmtId="37" fontId="0" fillId="0" borderId="0" xfId="0" applyNumberFormat="1" applyBorder="1" applyAlignment="1">
      <alignment/>
    </xf>
    <xf numFmtId="0" fontId="0" fillId="0" borderId="0" xfId="0" applyBorder="1" applyAlignment="1">
      <alignment/>
    </xf>
    <xf numFmtId="49" fontId="13" fillId="3" borderId="0" xfId="0" applyNumberFormat="1" applyFont="1" applyFill="1" applyAlignment="1" applyProtection="1" quotePrefix="1">
      <alignment vertical="center"/>
      <protection/>
    </xf>
    <xf numFmtId="164" fontId="13" fillId="3" borderId="0" xfId="0" applyNumberFormat="1" applyFont="1" applyFill="1" applyAlignment="1" applyProtection="1">
      <alignment horizontal="right" vertical="center"/>
      <protection/>
    </xf>
    <xf numFmtId="0" fontId="13" fillId="3" borderId="5" xfId="0" applyFont="1" applyFill="1" applyBorder="1" applyAlignment="1" applyProtection="1">
      <alignment horizontal="centerContinuous" vertical="center"/>
      <protection/>
    </xf>
    <xf numFmtId="0" fontId="13" fillId="3" borderId="37" xfId="0" applyFont="1" applyFill="1" applyBorder="1" applyAlignment="1" applyProtection="1">
      <alignment horizontal="centerContinuous" vertical="center"/>
      <protection/>
    </xf>
    <xf numFmtId="0" fontId="15" fillId="3" borderId="19" xfId="0" applyFont="1" applyFill="1" applyBorder="1" applyAlignment="1" applyProtection="1">
      <alignment horizontal="centerContinuous" vertical="center"/>
      <protection/>
    </xf>
    <xf numFmtId="0" fontId="13" fillId="3" borderId="9" xfId="0" applyFont="1" applyFill="1" applyBorder="1" applyAlignment="1" applyProtection="1">
      <alignment horizontal="centerContinuous" vertical="center"/>
      <protection/>
    </xf>
    <xf numFmtId="0" fontId="13" fillId="3" borderId="49" xfId="0" applyFont="1" applyFill="1" applyBorder="1" applyAlignment="1" applyProtection="1">
      <alignment horizontal="centerContinuous" vertical="center"/>
      <protection/>
    </xf>
    <xf numFmtId="0" fontId="15" fillId="3" borderId="51" xfId="0" applyFont="1" applyFill="1" applyBorder="1" applyAlignment="1" applyProtection="1">
      <alignment horizontal="centerContinuous" vertical="center"/>
      <protection/>
    </xf>
    <xf numFmtId="0" fontId="13" fillId="3" borderId="9" xfId="0" applyFont="1" applyFill="1" applyBorder="1" applyAlignment="1" applyProtection="1">
      <alignment horizontal="center" vertical="center"/>
      <protection/>
    </xf>
    <xf numFmtId="0" fontId="13" fillId="3" borderId="13" xfId="0" applyFont="1" applyFill="1" applyBorder="1" applyAlignment="1" applyProtection="1">
      <alignment horizontal="centerContinuous" vertical="center"/>
      <protection/>
    </xf>
    <xf numFmtId="0" fontId="13" fillId="3" borderId="50" xfId="0" applyFont="1" applyFill="1" applyBorder="1" applyAlignment="1" applyProtection="1">
      <alignment horizontal="centerContinuous" vertical="center"/>
      <protection/>
    </xf>
    <xf numFmtId="165" fontId="15" fillId="0" borderId="2" xfId="0" applyNumberFormat="1" applyFont="1" applyBorder="1" applyAlignment="1" applyProtection="1">
      <alignment horizontal="center" vertical="center"/>
      <protection/>
    </xf>
    <xf numFmtId="165" fontId="15" fillId="0" borderId="51" xfId="0" applyNumberFormat="1" applyFont="1" applyBorder="1" applyAlignment="1" applyProtection="1">
      <alignment horizontal="center" vertical="center"/>
      <protection/>
    </xf>
    <xf numFmtId="165" fontId="15" fillId="0" borderId="9" xfId="0" applyNumberFormat="1" applyFont="1" applyBorder="1" applyAlignment="1" applyProtection="1">
      <alignment horizontal="center" vertical="center"/>
      <protection/>
    </xf>
    <xf numFmtId="165" fontId="15" fillId="0" borderId="53" xfId="0" applyNumberFormat="1" applyFont="1" applyBorder="1" applyAlignment="1" applyProtection="1">
      <alignment horizontal="center" vertical="center"/>
      <protection/>
    </xf>
    <xf numFmtId="165" fontId="15" fillId="0" borderId="13" xfId="0" applyNumberFormat="1" applyFont="1" applyBorder="1" applyAlignment="1" applyProtection="1">
      <alignment horizontal="center" vertical="center"/>
      <protection/>
    </xf>
    <xf numFmtId="165" fontId="15" fillId="0" borderId="55" xfId="0" applyNumberFormat="1" applyFont="1" applyBorder="1" applyAlignment="1" applyProtection="1">
      <alignment horizontal="center" vertical="center"/>
      <protection/>
    </xf>
    <xf numFmtId="0" fontId="13" fillId="3" borderId="2" xfId="0" applyFont="1" applyFill="1" applyBorder="1" applyAlignment="1" applyProtection="1">
      <alignment vertical="center"/>
      <protection/>
    </xf>
    <xf numFmtId="165" fontId="15" fillId="0" borderId="25" xfId="0" applyNumberFormat="1" applyFont="1" applyBorder="1" applyAlignment="1" applyProtection="1">
      <alignment horizontal="center" vertical="center"/>
      <protection/>
    </xf>
    <xf numFmtId="0" fontId="15" fillId="3" borderId="4" xfId="0" applyFont="1" applyFill="1" applyBorder="1" applyAlignment="1" applyProtection="1">
      <alignment vertical="center"/>
      <protection/>
    </xf>
    <xf numFmtId="0" fontId="15" fillId="3" borderId="7" xfId="0" applyFont="1" applyFill="1" applyBorder="1" applyAlignment="1" applyProtection="1">
      <alignment vertical="center"/>
      <protection/>
    </xf>
    <xf numFmtId="0" fontId="15" fillId="3" borderId="0" xfId="0" applyFont="1" applyFill="1" applyBorder="1" applyAlignment="1" applyProtection="1">
      <alignment vertical="center"/>
      <protection/>
    </xf>
    <xf numFmtId="0" fontId="15" fillId="3" borderId="11" xfId="0" applyFont="1" applyFill="1" applyBorder="1" applyAlignment="1" applyProtection="1">
      <alignment horizontal="centerContinuous" vertical="center"/>
      <protection/>
    </xf>
    <xf numFmtId="0" fontId="15" fillId="3" borderId="15" xfId="0" applyFont="1" applyFill="1" applyBorder="1" applyAlignment="1" applyProtection="1">
      <alignment horizontal="centerContinuous" vertical="center"/>
      <protection/>
    </xf>
    <xf numFmtId="37" fontId="0" fillId="0" borderId="0" xfId="0" applyNumberFormat="1" applyFont="1" applyBorder="1" applyAlignment="1">
      <alignment/>
    </xf>
    <xf numFmtId="0" fontId="13" fillId="3" borderId="14" xfId="0" applyFont="1" applyFill="1" applyBorder="1" applyAlignment="1">
      <alignment vertical="center"/>
    </xf>
    <xf numFmtId="0" fontId="13" fillId="3" borderId="1" xfId="0" applyFont="1" applyFill="1" applyBorder="1" applyAlignment="1">
      <alignment vertical="center"/>
    </xf>
    <xf numFmtId="0" fontId="15" fillId="3" borderId="0" xfId="0" applyFont="1" applyFill="1" applyAlignment="1">
      <alignment horizontal="centerContinuous" vertical="center"/>
    </xf>
    <xf numFmtId="0" fontId="15" fillId="3" borderId="0" xfId="0" applyFont="1" applyFill="1" applyAlignment="1">
      <alignment vertical="center"/>
    </xf>
    <xf numFmtId="0" fontId="13" fillId="3" borderId="0" xfId="0" applyFont="1" applyFill="1" applyAlignment="1">
      <alignment horizontal="right" vertical="center"/>
    </xf>
    <xf numFmtId="0" fontId="15" fillId="3" borderId="2" xfId="0" applyFont="1" applyFill="1" applyBorder="1" applyAlignment="1">
      <alignment vertical="center"/>
    </xf>
    <xf numFmtId="0" fontId="15" fillId="3" borderId="6" xfId="0" applyFont="1" applyFill="1" applyBorder="1" applyAlignment="1">
      <alignment vertical="center"/>
    </xf>
    <xf numFmtId="165" fontId="15" fillId="3" borderId="9" xfId="0" applyNumberFormat="1" applyFont="1" applyFill="1" applyBorder="1" applyAlignment="1">
      <alignment horizontal="center" vertical="center"/>
    </xf>
    <xf numFmtId="165" fontId="15" fillId="3" borderId="2" xfId="0" applyNumberFormat="1" applyFont="1" applyFill="1" applyBorder="1" applyAlignment="1">
      <alignment horizontal="center" vertical="center"/>
    </xf>
    <xf numFmtId="0" fontId="15" fillId="0" borderId="13" xfId="0" applyFont="1" applyBorder="1" applyAlignment="1">
      <alignment vertical="center"/>
    </xf>
    <xf numFmtId="0" fontId="15" fillId="0" borderId="10" xfId="0" applyNumberFormat="1" applyFont="1" applyBorder="1" applyAlignment="1">
      <alignment vertical="center"/>
    </xf>
    <xf numFmtId="0" fontId="15" fillId="0" borderId="0" xfId="0" applyFont="1" applyAlignment="1">
      <alignment vertical="center"/>
    </xf>
    <xf numFmtId="0" fontId="15" fillId="3" borderId="11" xfId="0" applyFont="1" applyFill="1" applyBorder="1" applyAlignment="1">
      <alignment vertical="center"/>
    </xf>
    <xf numFmtId="0" fontId="15" fillId="3" borderId="10" xfId="0" applyNumberFormat="1" applyFont="1" applyFill="1" applyBorder="1" applyAlignment="1">
      <alignment vertical="center"/>
    </xf>
    <xf numFmtId="0" fontId="0" fillId="0" borderId="38" xfId="0" applyBorder="1" applyAlignment="1">
      <alignment/>
    </xf>
    <xf numFmtId="0" fontId="1" fillId="3" borderId="0" xfId="0" applyFont="1" applyFill="1" applyAlignment="1">
      <alignment horizontal="centerContinuous" vertical="center"/>
    </xf>
    <xf numFmtId="22" fontId="13" fillId="3" borderId="0" xfId="0" applyNumberFormat="1" applyFont="1" applyFill="1" applyAlignment="1" applyProtection="1">
      <alignment horizontal="left" vertical="center"/>
      <protection/>
    </xf>
    <xf numFmtId="0" fontId="13" fillId="3" borderId="2" xfId="0" applyFont="1" applyFill="1" applyBorder="1" applyAlignment="1">
      <alignment vertical="center"/>
    </xf>
    <xf numFmtId="0" fontId="13" fillId="3" borderId="3" xfId="0" applyFont="1" applyFill="1" applyBorder="1" applyAlignment="1">
      <alignment horizontal="centerContinuous" vertical="center"/>
    </xf>
    <xf numFmtId="0" fontId="13" fillId="3" borderId="5" xfId="0" applyFont="1" applyFill="1" applyBorder="1" applyAlignment="1">
      <alignment horizontal="centerContinuous" vertical="center"/>
    </xf>
    <xf numFmtId="0" fontId="13" fillId="3" borderId="8" xfId="0" applyFont="1" applyFill="1" applyBorder="1" applyAlignment="1">
      <alignment horizontal="centerContinuous" vertical="center"/>
    </xf>
    <xf numFmtId="0" fontId="13" fillId="3" borderId="2" xfId="0" applyFont="1" applyFill="1" applyBorder="1" applyAlignment="1">
      <alignment horizontal="centerContinuous" vertical="center"/>
    </xf>
    <xf numFmtId="0" fontId="13" fillId="3" borderId="48" xfId="0" applyFont="1" applyFill="1" applyBorder="1" applyAlignment="1">
      <alignment vertical="center"/>
    </xf>
    <xf numFmtId="0" fontId="13" fillId="3" borderId="9" xfId="0" applyFont="1" applyFill="1" applyBorder="1" applyAlignment="1">
      <alignment vertical="center"/>
    </xf>
    <xf numFmtId="0" fontId="13" fillId="3" borderId="7" xfId="0" applyFont="1" applyFill="1" applyBorder="1" applyAlignment="1">
      <alignment horizontal="centerContinuous"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Continuous" vertical="center"/>
    </xf>
    <xf numFmtId="0" fontId="13" fillId="3" borderId="49" xfId="0" applyFont="1" applyFill="1" applyBorder="1" applyAlignment="1">
      <alignment vertical="center"/>
    </xf>
    <xf numFmtId="0" fontId="13" fillId="3" borderId="9" xfId="0" applyFont="1" applyFill="1" applyBorder="1" applyAlignment="1">
      <alignment horizontal="centerContinuous" vertical="center"/>
    </xf>
    <xf numFmtId="0" fontId="13" fillId="3" borderId="11" xfId="0" applyFont="1" applyFill="1" applyBorder="1" applyAlignment="1">
      <alignment horizontal="centerContinuous" vertical="center"/>
    </xf>
    <xf numFmtId="0" fontId="13" fillId="3" borderId="4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0" xfId="0" applyFont="1" applyFill="1" applyBorder="1" applyAlignment="1">
      <alignment vertical="center"/>
    </xf>
    <xf numFmtId="0" fontId="13" fillId="3" borderId="13" xfId="0" applyFont="1" applyFill="1" applyBorder="1" applyAlignment="1">
      <alignment vertical="center"/>
    </xf>
    <xf numFmtId="0" fontId="13" fillId="3" borderId="13" xfId="0" applyFont="1" applyFill="1" applyBorder="1" applyAlignment="1">
      <alignment horizontal="center" vertical="center"/>
    </xf>
    <xf numFmtId="0" fontId="13" fillId="3" borderId="50" xfId="0" applyFont="1" applyFill="1" applyBorder="1" applyAlignment="1">
      <alignment vertical="center"/>
    </xf>
    <xf numFmtId="0" fontId="13" fillId="3" borderId="13" xfId="0" applyFont="1" applyFill="1" applyBorder="1" applyAlignment="1">
      <alignment horizontal="centerContinuous" vertical="center"/>
    </xf>
    <xf numFmtId="165" fontId="15" fillId="3" borderId="49" xfId="0" applyNumberFormat="1" applyFont="1" applyFill="1" applyBorder="1" applyAlignment="1">
      <alignment horizontal="center" vertical="center"/>
    </xf>
    <xf numFmtId="165" fontId="15" fillId="3" borderId="48" xfId="0" applyNumberFormat="1" applyFont="1" applyFill="1" applyBorder="1" applyAlignment="1">
      <alignment horizontal="center" vertical="center"/>
    </xf>
    <xf numFmtId="174" fontId="15" fillId="3" borderId="2" xfId="0" applyNumberFormat="1" applyFont="1" applyFill="1" applyBorder="1" applyAlignment="1" applyProtection="1">
      <alignment vertical="center"/>
      <protection/>
    </xf>
    <xf numFmtId="165" fontId="15" fillId="3" borderId="2" xfId="0" applyNumberFormat="1" applyFont="1" applyFill="1" applyBorder="1" applyAlignment="1" applyProtection="1">
      <alignment horizontal="center" vertical="center"/>
      <protection/>
    </xf>
    <xf numFmtId="165" fontId="15" fillId="3" borderId="48" xfId="0" applyNumberFormat="1" applyFont="1" applyFill="1" applyBorder="1" applyAlignment="1" applyProtection="1">
      <alignment horizontal="center" vertical="center"/>
      <protection/>
    </xf>
    <xf numFmtId="0" fontId="15" fillId="3" borderId="25" xfId="0" applyFont="1" applyFill="1" applyBorder="1" applyAlignment="1">
      <alignment horizontal="center" vertical="center"/>
    </xf>
    <xf numFmtId="165" fontId="15" fillId="3" borderId="25" xfId="0" applyNumberFormat="1" applyFont="1" applyFill="1" applyBorder="1" applyAlignment="1">
      <alignment horizontal="center" vertical="center"/>
    </xf>
    <xf numFmtId="165" fontId="15" fillId="3" borderId="59" xfId="0" applyNumberFormat="1" applyFont="1" applyFill="1" applyBorder="1" applyAlignment="1">
      <alignment horizontal="center" vertical="center"/>
    </xf>
    <xf numFmtId="0" fontId="15" fillId="3" borderId="4" xfId="0" applyFont="1" applyFill="1" applyBorder="1" applyAlignment="1">
      <alignment vertical="center"/>
    </xf>
    <xf numFmtId="0" fontId="15" fillId="3" borderId="7" xfId="0" applyFont="1" applyFill="1" applyBorder="1" applyAlignment="1">
      <alignment vertical="center"/>
    </xf>
    <xf numFmtId="0" fontId="15" fillId="3" borderId="0" xfId="0" applyNumberFormat="1" applyFont="1" applyFill="1" applyAlignment="1">
      <alignment vertical="center"/>
    </xf>
    <xf numFmtId="0" fontId="15" fillId="3" borderId="14" xfId="0" applyFont="1" applyFill="1" applyBorder="1" applyAlignment="1">
      <alignment horizontal="centerContinuous" vertical="center"/>
    </xf>
    <xf numFmtId="0" fontId="15" fillId="3" borderId="1" xfId="0" applyFont="1" applyFill="1" applyBorder="1" applyAlignment="1">
      <alignment horizontal="centerContinuous" vertical="center"/>
    </xf>
    <xf numFmtId="0" fontId="0" fillId="0" borderId="0" xfId="0" applyBorder="1" applyAlignment="1">
      <alignment horizontal="centerContinuous"/>
    </xf>
    <xf numFmtId="0" fontId="0" fillId="0" borderId="95" xfId="0" applyBorder="1" applyAlignment="1">
      <alignment/>
    </xf>
    <xf numFmtId="0" fontId="0" fillId="0" borderId="79" xfId="0" applyBorder="1" applyAlignment="1">
      <alignment/>
    </xf>
    <xf numFmtId="0" fontId="0" fillId="0" borderId="96" xfId="0" applyBorder="1" applyAlignment="1">
      <alignment/>
    </xf>
    <xf numFmtId="0" fontId="0" fillId="0" borderId="110" xfId="0" applyBorder="1" applyAlignment="1">
      <alignment horizontal="center"/>
    </xf>
    <xf numFmtId="0" fontId="0" fillId="0" borderId="110" xfId="0" applyBorder="1" applyAlignment="1">
      <alignment/>
    </xf>
    <xf numFmtId="0" fontId="0" fillId="0" borderId="99" xfId="0" applyBorder="1" applyAlignment="1">
      <alignment horizontal="center"/>
    </xf>
    <xf numFmtId="0" fontId="0" fillId="0" borderId="97" xfId="0" applyBorder="1" applyAlignment="1">
      <alignment/>
    </xf>
    <xf numFmtId="37" fontId="0" fillId="0" borderId="0" xfId="0" applyNumberFormat="1" applyFont="1" applyFill="1" applyBorder="1" applyAlignment="1" applyProtection="1">
      <alignment vertical="center"/>
      <protection/>
    </xf>
    <xf numFmtId="37" fontId="0" fillId="0" borderId="0" xfId="0" applyNumberFormat="1" applyFont="1" applyBorder="1" applyAlignment="1">
      <alignment/>
    </xf>
    <xf numFmtId="0" fontId="0" fillId="0" borderId="99" xfId="0" applyBorder="1" applyAlignment="1">
      <alignment/>
    </xf>
    <xf numFmtId="0" fontId="13" fillId="3" borderId="0" xfId="0" applyFont="1" applyFill="1" applyBorder="1" applyAlignment="1">
      <alignment vertical="center"/>
    </xf>
    <xf numFmtId="0" fontId="0" fillId="0" borderId="0" xfId="0" applyFont="1" applyAlignment="1">
      <alignment/>
    </xf>
    <xf numFmtId="165" fontId="0" fillId="0" borderId="38" xfId="0" applyNumberFormat="1" applyBorder="1" applyAlignment="1">
      <alignment/>
    </xf>
    <xf numFmtId="0" fontId="1" fillId="3" borderId="0" xfId="0" applyFont="1" applyFill="1" applyBorder="1" applyAlignment="1">
      <alignment horizontal="centerContinuous" vertical="center"/>
    </xf>
    <xf numFmtId="0" fontId="13" fillId="3" borderId="0" xfId="0" applyFont="1" applyFill="1" applyBorder="1" applyAlignment="1">
      <alignment horizontal="centerContinuous" vertical="center"/>
    </xf>
    <xf numFmtId="164" fontId="13" fillId="3" borderId="1" xfId="0" applyNumberFormat="1" applyFont="1" applyFill="1" applyBorder="1" applyAlignment="1" applyProtection="1">
      <alignment vertical="center"/>
      <protection/>
    </xf>
    <xf numFmtId="0" fontId="13" fillId="3" borderId="1" xfId="0" applyFont="1" applyFill="1" applyBorder="1" applyAlignment="1">
      <alignment horizontal="centerContinuous" vertical="center"/>
    </xf>
    <xf numFmtId="0" fontId="13" fillId="3" borderId="1" xfId="0" applyFont="1" applyFill="1" applyBorder="1" applyAlignment="1">
      <alignment horizontal="right" vertical="center"/>
    </xf>
    <xf numFmtId="0" fontId="13" fillId="0" borderId="2" xfId="0" applyFont="1" applyBorder="1" applyAlignment="1">
      <alignment vertical="center"/>
    </xf>
    <xf numFmtId="0" fontId="13" fillId="0" borderId="8" xfId="0" applyFont="1" applyBorder="1" applyAlignment="1">
      <alignment horizontal="centerContinuous" vertical="center"/>
    </xf>
    <xf numFmtId="0" fontId="13" fillId="0" borderId="4" xfId="0" applyFont="1" applyBorder="1" applyAlignment="1">
      <alignment horizontal="centerContinuous" vertical="center"/>
    </xf>
    <xf numFmtId="0" fontId="13" fillId="0" borderId="7" xfId="0" applyFont="1" applyBorder="1" applyAlignment="1">
      <alignment horizontal="centerContinuous" vertical="center"/>
    </xf>
    <xf numFmtId="0" fontId="13" fillId="0" borderId="9" xfId="0" applyFont="1" applyBorder="1" applyAlignment="1">
      <alignment vertical="center"/>
    </xf>
    <xf numFmtId="0" fontId="13" fillId="0" borderId="1" xfId="0" applyFont="1" applyBorder="1" applyAlignment="1">
      <alignment horizontal="centerContinuous" vertical="center"/>
    </xf>
    <xf numFmtId="0" fontId="13" fillId="0" borderId="16" xfId="0" applyFont="1" applyBorder="1" applyAlignment="1">
      <alignment horizontal="centerContinuous" vertical="center"/>
    </xf>
    <xf numFmtId="0" fontId="13" fillId="0" borderId="15" xfId="0" applyFont="1" applyBorder="1" applyAlignment="1">
      <alignment horizontal="centerContinuous" vertical="center"/>
    </xf>
    <xf numFmtId="0" fontId="13" fillId="0" borderId="9" xfId="0" applyFont="1" applyBorder="1" applyAlignment="1">
      <alignment horizontal="center" vertical="center"/>
    </xf>
    <xf numFmtId="0" fontId="13" fillId="0" borderId="9" xfId="0" applyFont="1" applyBorder="1" applyAlignment="1">
      <alignment horizontal="centerContinuous" vertical="center"/>
    </xf>
    <xf numFmtId="0" fontId="13" fillId="0" borderId="49" xfId="0" applyFont="1" applyBorder="1" applyAlignment="1">
      <alignment horizontal="centerContinuous" vertical="center"/>
    </xf>
    <xf numFmtId="0" fontId="13" fillId="0" borderId="13" xfId="0" applyFont="1" applyBorder="1" applyAlignment="1">
      <alignment vertical="center"/>
    </xf>
    <xf numFmtId="0" fontId="13" fillId="0" borderId="13" xfId="0" applyFont="1" applyBorder="1" applyAlignment="1">
      <alignment horizontal="centerContinuous" vertical="center"/>
    </xf>
    <xf numFmtId="0" fontId="13" fillId="0" borderId="50" xfId="0" applyFont="1" applyBorder="1" applyAlignment="1">
      <alignment horizontal="centerContinuous" vertical="center"/>
    </xf>
    <xf numFmtId="0" fontId="15" fillId="0" borderId="9" xfId="0" applyFont="1" applyBorder="1" applyAlignment="1">
      <alignment vertical="center"/>
    </xf>
    <xf numFmtId="165" fontId="15" fillId="0" borderId="2" xfId="0" applyNumberFormat="1" applyFont="1" applyBorder="1" applyAlignment="1">
      <alignment horizontal="center" vertical="center"/>
    </xf>
    <xf numFmtId="165" fontId="15" fillId="0" borderId="9" xfId="0" applyNumberFormat="1" applyFont="1" applyBorder="1" applyAlignment="1">
      <alignment horizontal="center" vertical="center"/>
    </xf>
    <xf numFmtId="0" fontId="15" fillId="0" borderId="2" xfId="0" applyFont="1" applyBorder="1" applyAlignment="1">
      <alignment vertical="center"/>
    </xf>
    <xf numFmtId="165" fontId="15" fillId="0" borderId="13" xfId="0" applyNumberFormat="1" applyFont="1" applyBorder="1" applyAlignment="1">
      <alignment horizontal="center" vertical="center"/>
    </xf>
    <xf numFmtId="165" fontId="13" fillId="0" borderId="13" xfId="0" applyNumberFormat="1" applyFont="1" applyBorder="1" applyAlignment="1" applyProtection="1">
      <alignment horizontal="center" vertical="center"/>
      <protection/>
    </xf>
    <xf numFmtId="0" fontId="15" fillId="0" borderId="25" xfId="0" applyFont="1" applyBorder="1" applyAlignment="1">
      <alignment horizontal="center" vertical="center"/>
    </xf>
    <xf numFmtId="165" fontId="15" fillId="0" borderId="25" xfId="0" applyNumberFormat="1" applyFont="1" applyBorder="1" applyAlignment="1">
      <alignment horizontal="center" vertical="center"/>
    </xf>
    <xf numFmtId="0" fontId="13" fillId="0" borderId="0" xfId="0" applyFont="1" applyAlignment="1">
      <alignment horizontal="centerContinuous" vertical="center"/>
    </xf>
    <xf numFmtId="0" fontId="15" fillId="0" borderId="0" xfId="0" applyNumberFormat="1" applyFont="1" applyAlignment="1">
      <alignment vertical="center"/>
    </xf>
    <xf numFmtId="0" fontId="21" fillId="0" borderId="0" xfId="0" applyFont="1" applyAlignment="1">
      <alignment horizontal="centerContinuous" vertical="center"/>
    </xf>
    <xf numFmtId="0" fontId="13" fillId="0" borderId="11" xfId="0" applyFont="1" applyBorder="1" applyAlignment="1">
      <alignment horizontal="centerContinuous" vertical="center"/>
    </xf>
    <xf numFmtId="0" fontId="13" fillId="0" borderId="0" xfId="0" applyFont="1" applyAlignment="1">
      <alignment vertical="center"/>
    </xf>
    <xf numFmtId="0" fontId="13" fillId="3" borderId="15" xfId="0" applyFont="1" applyFill="1" applyBorder="1" applyAlignment="1">
      <alignment horizontal="centerContinuous" vertical="center"/>
    </xf>
    <xf numFmtId="0" fontId="15" fillId="0" borderId="0" xfId="0" applyNumberFormat="1" applyFont="1" applyFill="1" applyBorder="1" applyAlignment="1">
      <alignment vertical="center"/>
    </xf>
    <xf numFmtId="37" fontId="0" fillId="0" borderId="0" xfId="0" applyNumberFormat="1" applyAlignment="1">
      <alignment horizontal="center"/>
    </xf>
    <xf numFmtId="3" fontId="0" fillId="0" borderId="0" xfId="0" applyNumberFormat="1" applyAlignment="1">
      <alignment/>
    </xf>
    <xf numFmtId="0" fontId="0" fillId="0" borderId="38" xfId="0" applyBorder="1" applyAlignment="1">
      <alignment horizontal="center" wrapText="1"/>
    </xf>
    <xf numFmtId="169" fontId="0" fillId="0" borderId="0" xfId="0" applyNumberFormat="1" applyBorder="1" applyAlignment="1">
      <alignment/>
    </xf>
    <xf numFmtId="17" fontId="0" fillId="0" borderId="0" xfId="0" applyNumberFormat="1" applyAlignment="1">
      <alignment/>
    </xf>
    <xf numFmtId="2" fontId="0" fillId="3" borderId="0" xfId="0" applyNumberFormat="1" applyFont="1" applyFill="1" applyBorder="1" applyAlignment="1" applyProtection="1">
      <alignment horizontal="center" vertical="center"/>
      <protection/>
    </xf>
    <xf numFmtId="2" fontId="0" fillId="0" borderId="38" xfId="0" applyNumberFormat="1" applyFont="1" applyBorder="1" applyAlignment="1">
      <alignment horizontal="center"/>
    </xf>
    <xf numFmtId="3" fontId="0" fillId="0" borderId="38" xfId="0" applyNumberFormat="1" applyBorder="1" applyAlignment="1">
      <alignment/>
    </xf>
    <xf numFmtId="0" fontId="4" fillId="0" borderId="0" xfId="0" applyFont="1" applyAlignment="1">
      <alignment/>
    </xf>
    <xf numFmtId="0" fontId="0" fillId="0" borderId="0" xfId="0" applyFont="1" applyAlignment="1">
      <alignment horizontal="centerContinuous"/>
    </xf>
    <xf numFmtId="5" fontId="0" fillId="0" borderId="0" xfId="0" applyNumberFormat="1" applyFill="1" applyBorder="1" applyAlignment="1">
      <alignment/>
    </xf>
    <xf numFmtId="0" fontId="0" fillId="0" borderId="0" xfId="0" applyFill="1" applyBorder="1" applyAlignment="1">
      <alignment/>
    </xf>
    <xf numFmtId="165" fontId="0" fillId="0" borderId="0" xfId="0" applyNumberFormat="1" applyFont="1" applyBorder="1" applyAlignment="1" applyProtection="1">
      <alignment vertical="center"/>
      <protection/>
    </xf>
    <xf numFmtId="37" fontId="0" fillId="0" borderId="0" xfId="0" applyNumberFormat="1" applyFont="1" applyBorder="1" applyAlignment="1" applyProtection="1">
      <alignment horizontal="center" vertical="center"/>
      <protection/>
    </xf>
    <xf numFmtId="37" fontId="0" fillId="0" borderId="0" xfId="0" applyNumberFormat="1" applyFont="1" applyBorder="1" applyAlignment="1" applyProtection="1">
      <alignment horizontal="centerContinuous" vertical="center"/>
      <protection/>
    </xf>
    <xf numFmtId="5" fontId="0" fillId="0" borderId="0" xfId="0" applyNumberFormat="1" applyFont="1" applyAlignment="1" applyProtection="1">
      <alignment vertical="center"/>
      <protection/>
    </xf>
    <xf numFmtId="173" fontId="0" fillId="0" borderId="0" xfId="0" applyNumberFormat="1" applyBorder="1" applyAlignment="1">
      <alignment/>
    </xf>
    <xf numFmtId="173" fontId="0" fillId="0" borderId="38" xfId="0" applyNumberFormat="1" applyBorder="1" applyAlignment="1">
      <alignment/>
    </xf>
    <xf numFmtId="0" fontId="0" fillId="0" borderId="111" xfId="0" applyBorder="1" applyAlignment="1">
      <alignment horizontal="centerContinuous"/>
    </xf>
    <xf numFmtId="0" fontId="0" fillId="0" borderId="112" xfId="0" applyBorder="1" applyAlignment="1">
      <alignment horizontal="centerContinuous"/>
    </xf>
    <xf numFmtId="0" fontId="0" fillId="0" borderId="112" xfId="0" applyBorder="1" applyAlignment="1">
      <alignment/>
    </xf>
    <xf numFmtId="0" fontId="0" fillId="0" borderId="113" xfId="0" applyBorder="1" applyAlignment="1">
      <alignment/>
    </xf>
    <xf numFmtId="0" fontId="0" fillId="0" borderId="113" xfId="0" applyBorder="1" applyAlignment="1">
      <alignment horizontal="centerContinuous"/>
    </xf>
    <xf numFmtId="0" fontId="0" fillId="0" borderId="111" xfId="0" applyBorder="1" applyAlignment="1">
      <alignment/>
    </xf>
    <xf numFmtId="3" fontId="0" fillId="0" borderId="110" xfId="0" applyNumberFormat="1" applyBorder="1" applyAlignment="1">
      <alignment/>
    </xf>
    <xf numFmtId="3" fontId="0" fillId="0" borderId="99" xfId="0" applyNumberFormat="1" applyBorder="1" applyAlignment="1">
      <alignment/>
    </xf>
    <xf numFmtId="0" fontId="0" fillId="0" borderId="114" xfId="0" applyBorder="1" applyAlignment="1">
      <alignment/>
    </xf>
    <xf numFmtId="3" fontId="0" fillId="0" borderId="114" xfId="0" applyNumberFormat="1" applyBorder="1" applyAlignment="1">
      <alignment/>
    </xf>
    <xf numFmtId="0" fontId="0" fillId="0" borderId="101" xfId="0" applyBorder="1" applyAlignment="1">
      <alignment/>
    </xf>
    <xf numFmtId="3" fontId="0" fillId="0" borderId="101" xfId="0" applyNumberFormat="1" applyBorder="1" applyAlignment="1">
      <alignment/>
    </xf>
    <xf numFmtId="0" fontId="0" fillId="0" borderId="115" xfId="0" applyBorder="1" applyAlignment="1">
      <alignment/>
    </xf>
    <xf numFmtId="0" fontId="0" fillId="0" borderId="116" xfId="0" applyBorder="1" applyAlignment="1">
      <alignment/>
    </xf>
    <xf numFmtId="7" fontId="0" fillId="0" borderId="0" xfId="0" applyNumberFormat="1" applyAlignment="1">
      <alignment/>
    </xf>
    <xf numFmtId="0" fontId="0" fillId="0" borderId="117" xfId="0" applyBorder="1" applyAlignment="1">
      <alignment/>
    </xf>
    <xf numFmtId="0" fontId="0" fillId="0" borderId="118" xfId="0" applyBorder="1" applyAlignment="1">
      <alignment/>
    </xf>
    <xf numFmtId="39" fontId="0" fillId="0" borderId="38" xfId="0" applyNumberFormat="1" applyBorder="1" applyAlignment="1">
      <alignment/>
    </xf>
    <xf numFmtId="39" fontId="0" fillId="0" borderId="0" xfId="0" applyNumberFormat="1" applyAlignment="1">
      <alignment/>
    </xf>
    <xf numFmtId="0" fontId="0" fillId="0" borderId="101" xfId="0" applyBorder="1" applyAlignment="1">
      <alignment horizontal="center"/>
    </xf>
    <xf numFmtId="5" fontId="0" fillId="0" borderId="62" xfId="0" applyNumberFormat="1" applyFill="1" applyBorder="1" applyAlignment="1">
      <alignment/>
    </xf>
    <xf numFmtId="0" fontId="0" fillId="0" borderId="0" xfId="0" applyBorder="1" applyAlignment="1">
      <alignment horizontal="center" wrapText="1"/>
    </xf>
    <xf numFmtId="37" fontId="13" fillId="0" borderId="0" xfId="0" applyNumberFormat="1" applyFont="1" applyBorder="1" applyAlignment="1" applyProtection="1">
      <alignment vertical="center"/>
      <protection/>
    </xf>
    <xf numFmtId="0" fontId="0" fillId="0" borderId="0" xfId="0" applyFont="1" applyBorder="1" applyAlignment="1">
      <alignment horizontal="center"/>
    </xf>
    <xf numFmtId="3" fontId="0" fillId="0" borderId="0" xfId="0" applyNumberFormat="1" applyBorder="1" applyAlignment="1">
      <alignment/>
    </xf>
    <xf numFmtId="0" fontId="0" fillId="0" borderId="112" xfId="0" applyBorder="1" applyAlignment="1">
      <alignment horizontal="center" wrapText="1"/>
    </xf>
    <xf numFmtId="165" fontId="0" fillId="0" borderId="38" xfId="0" applyNumberFormat="1" applyFont="1" applyBorder="1" applyAlignment="1" applyProtection="1">
      <alignment horizontal="center" vertical="center"/>
      <protection/>
    </xf>
    <xf numFmtId="5" fontId="0" fillId="0" borderId="38" xfId="0" applyNumberFormat="1" applyBorder="1" applyAlignment="1">
      <alignment/>
    </xf>
    <xf numFmtId="5" fontId="0" fillId="0" borderId="38" xfId="0" applyNumberFormat="1" applyFont="1" applyBorder="1" applyAlignment="1" applyProtection="1">
      <alignment vertical="center"/>
      <protection/>
    </xf>
    <xf numFmtId="165" fontId="0" fillId="0" borderId="0" xfId="0" applyNumberFormat="1" applyFont="1" applyBorder="1" applyAlignment="1">
      <alignment horizontal="center" vertical="center"/>
    </xf>
    <xf numFmtId="165" fontId="0" fillId="0" borderId="1" xfId="0" applyNumberFormat="1" applyFont="1" applyBorder="1" applyAlignment="1">
      <alignment horizontal="center" vertical="center"/>
    </xf>
    <xf numFmtId="37" fontId="0" fillId="0" borderId="0" xfId="0" applyNumberFormat="1" applyBorder="1" applyAlignment="1">
      <alignment horizontal="center"/>
    </xf>
    <xf numFmtId="165" fontId="9" fillId="5" borderId="0" xfId="0" applyNumberFormat="1" applyFont="1" applyFill="1" applyBorder="1" applyAlignment="1" applyProtection="1">
      <alignment horizontal="center"/>
      <protection/>
    </xf>
    <xf numFmtId="165" fontId="9" fillId="5" borderId="4" xfId="0" applyNumberFormat="1" applyFont="1" applyFill="1" applyBorder="1" applyAlignment="1" applyProtection="1">
      <alignment horizontal="center"/>
      <protection locked="0"/>
    </xf>
    <xf numFmtId="165" fontId="9" fillId="5" borderId="0" xfId="0" applyNumberFormat="1" applyFont="1" applyFill="1" applyBorder="1" applyAlignment="1" applyProtection="1">
      <alignment horizontal="center"/>
      <protection locked="0"/>
    </xf>
    <xf numFmtId="165" fontId="9" fillId="5" borderId="1" xfId="0" applyNumberFormat="1" applyFont="1" applyFill="1" applyBorder="1" applyAlignment="1" applyProtection="1">
      <alignment horizontal="center"/>
      <protection/>
    </xf>
    <xf numFmtId="165" fontId="9" fillId="5" borderId="24" xfId="0" applyNumberFormat="1" applyFont="1" applyFill="1" applyBorder="1" applyAlignment="1" applyProtection="1">
      <alignment horizontal="center"/>
      <protection/>
    </xf>
    <xf numFmtId="0" fontId="0" fillId="5" borderId="0" xfId="0" applyFill="1" applyAlignment="1">
      <alignment/>
    </xf>
    <xf numFmtId="165" fontId="13" fillId="5" borderId="2" xfId="0" applyNumberFormat="1" applyFont="1" applyFill="1" applyBorder="1" applyAlignment="1" applyProtection="1">
      <alignment horizontal="center" vertical="center"/>
      <protection/>
    </xf>
    <xf numFmtId="165" fontId="13" fillId="5" borderId="9" xfId="0" applyNumberFormat="1" applyFont="1" applyFill="1" applyBorder="1" applyAlignment="1" applyProtection="1">
      <alignment horizontal="center" vertical="center"/>
      <protection/>
    </xf>
    <xf numFmtId="165" fontId="13" fillId="6" borderId="2" xfId="0" applyNumberFormat="1" applyFont="1" applyFill="1" applyBorder="1" applyAlignment="1" applyProtection="1">
      <alignment horizontal="center" vertical="center"/>
      <protection/>
    </xf>
    <xf numFmtId="165" fontId="13" fillId="5" borderId="25" xfId="0" applyNumberFormat="1" applyFont="1" applyFill="1" applyBorder="1" applyAlignment="1" applyProtection="1">
      <alignment horizontal="center" vertical="center"/>
      <protection/>
    </xf>
    <xf numFmtId="165" fontId="15" fillId="5" borderId="2" xfId="0" applyNumberFormat="1" applyFont="1" applyFill="1" applyBorder="1" applyAlignment="1" applyProtection="1">
      <alignment horizontal="center" vertical="center"/>
      <protection/>
    </xf>
    <xf numFmtId="165" fontId="15" fillId="5" borderId="9" xfId="0" applyNumberFormat="1" applyFont="1" applyFill="1" applyBorder="1" applyAlignment="1" applyProtection="1">
      <alignment horizontal="center" vertical="center"/>
      <protection/>
    </xf>
    <xf numFmtId="165" fontId="15" fillId="5" borderId="13" xfId="0" applyNumberFormat="1" applyFont="1" applyFill="1" applyBorder="1" applyAlignment="1" applyProtection="1">
      <alignment horizontal="center" vertical="center"/>
      <protection/>
    </xf>
    <xf numFmtId="165" fontId="15" fillId="5" borderId="25" xfId="0" applyNumberFormat="1" applyFont="1" applyFill="1" applyBorder="1" applyAlignment="1" applyProtection="1">
      <alignment horizontal="center" vertical="center"/>
      <protection/>
    </xf>
    <xf numFmtId="165" fontId="15" fillId="5" borderId="48" xfId="0" applyNumberFormat="1" applyFont="1" applyFill="1" applyBorder="1" applyAlignment="1" applyProtection="1">
      <alignment horizontal="center" vertical="center"/>
      <protection/>
    </xf>
    <xf numFmtId="165" fontId="15" fillId="5" borderId="49" xfId="0" applyNumberFormat="1" applyFont="1" applyFill="1" applyBorder="1" applyAlignment="1" applyProtection="1">
      <alignment horizontal="center" vertical="center"/>
      <protection/>
    </xf>
    <xf numFmtId="165" fontId="15" fillId="5" borderId="50" xfId="0" applyNumberFormat="1" applyFont="1" applyFill="1" applyBorder="1" applyAlignment="1" applyProtection="1">
      <alignment horizontal="center" vertical="center"/>
      <protection/>
    </xf>
    <xf numFmtId="165" fontId="13" fillId="5" borderId="48" xfId="0" applyNumberFormat="1" applyFont="1" applyFill="1" applyBorder="1" applyAlignment="1" applyProtection="1">
      <alignment horizontal="center" vertical="center"/>
      <protection/>
    </xf>
    <xf numFmtId="165" fontId="15" fillId="5" borderId="59" xfId="0" applyNumberFormat="1" applyFont="1" applyFill="1" applyBorder="1" applyAlignment="1" applyProtection="1">
      <alignment horizontal="center" vertical="center"/>
      <protection/>
    </xf>
    <xf numFmtId="165" fontId="15" fillId="5" borderId="7" xfId="0" applyNumberFormat="1" applyFont="1" applyFill="1" applyBorder="1" applyAlignment="1" applyProtection="1">
      <alignment horizontal="center" vertical="center"/>
      <protection/>
    </xf>
    <xf numFmtId="165" fontId="15" fillId="5" borderId="11" xfId="0" applyNumberFormat="1" applyFont="1" applyFill="1" applyBorder="1" applyAlignment="1" applyProtection="1">
      <alignment horizontal="center" vertical="center"/>
      <protection/>
    </xf>
    <xf numFmtId="165" fontId="15" fillId="5" borderId="15" xfId="0" applyNumberFormat="1" applyFont="1" applyFill="1" applyBorder="1" applyAlignment="1" applyProtection="1">
      <alignment horizontal="center" vertical="center"/>
      <protection/>
    </xf>
    <xf numFmtId="165" fontId="15" fillId="5" borderId="2" xfId="0" applyNumberFormat="1" applyFont="1" applyFill="1" applyBorder="1" applyAlignment="1">
      <alignment horizontal="center" vertical="center"/>
    </xf>
    <xf numFmtId="165" fontId="15" fillId="5" borderId="9" xfId="0" applyNumberFormat="1" applyFont="1" applyFill="1" applyBorder="1" applyAlignment="1">
      <alignment horizontal="center" vertical="center"/>
    </xf>
    <xf numFmtId="165" fontId="15" fillId="5" borderId="13" xfId="0" applyNumberFormat="1" applyFont="1" applyFill="1" applyBorder="1" applyAlignment="1">
      <alignment horizontal="center" vertical="center"/>
    </xf>
    <xf numFmtId="165" fontId="15" fillId="5" borderId="25" xfId="0" applyNumberFormat="1" applyFont="1" applyFill="1" applyBorder="1" applyAlignment="1">
      <alignment horizontal="center" vertical="center"/>
    </xf>
    <xf numFmtId="165" fontId="15" fillId="5" borderId="48" xfId="0" applyNumberFormat="1" applyFont="1" applyFill="1" applyBorder="1" applyAlignment="1">
      <alignment horizontal="center" vertical="center"/>
    </xf>
    <xf numFmtId="165" fontId="15" fillId="5" borderId="49" xfId="0" applyNumberFormat="1" applyFont="1" applyFill="1" applyBorder="1" applyAlignment="1">
      <alignment horizontal="center" vertical="center"/>
    </xf>
    <xf numFmtId="165" fontId="15" fillId="5" borderId="50" xfId="0" applyNumberFormat="1" applyFont="1" applyFill="1" applyBorder="1" applyAlignment="1">
      <alignment horizontal="center" vertical="center"/>
    </xf>
    <xf numFmtId="165" fontId="15" fillId="5" borderId="59" xfId="0" applyNumberFormat="1" applyFont="1" applyFill="1" applyBorder="1" applyAlignment="1">
      <alignment horizontal="center" vertical="center"/>
    </xf>
    <xf numFmtId="165" fontId="0" fillId="5" borderId="0" xfId="0" applyNumberFormat="1" applyFill="1" applyAlignment="1">
      <alignment/>
    </xf>
    <xf numFmtId="165" fontId="15" fillId="0" borderId="8" xfId="0" applyNumberFormat="1" applyFont="1" applyFill="1" applyBorder="1" applyAlignment="1" applyProtection="1">
      <alignment horizontal="center" vertical="center"/>
      <protection/>
    </xf>
    <xf numFmtId="165" fontId="15" fillId="5" borderId="16" xfId="0" applyNumberFormat="1" applyFont="1" applyFill="1" applyBorder="1" applyAlignment="1" applyProtection="1">
      <alignment horizontal="center" vertical="center"/>
      <protection/>
    </xf>
    <xf numFmtId="165" fontId="15" fillId="5" borderId="37" xfId="0" applyNumberFormat="1" applyFont="1" applyFill="1" applyBorder="1" applyAlignment="1" applyProtection="1">
      <alignment horizontal="center" vertical="center"/>
      <protection/>
    </xf>
    <xf numFmtId="165" fontId="15" fillId="5" borderId="12" xfId="0" applyNumberFormat="1" applyFont="1" applyFill="1" applyBorder="1" applyAlignment="1" applyProtection="1">
      <alignment horizontal="center" vertical="center"/>
      <protection/>
    </xf>
    <xf numFmtId="165" fontId="3" fillId="5" borderId="76" xfId="0" applyNumberFormat="1" applyFont="1" applyFill="1" applyBorder="1" applyAlignment="1" applyProtection="1">
      <alignment horizontal="center" vertical="center"/>
      <protection/>
    </xf>
    <xf numFmtId="165" fontId="3" fillId="5" borderId="65" xfId="0" applyNumberFormat="1" applyFont="1" applyFill="1" applyBorder="1" applyAlignment="1" applyProtection="1">
      <alignment horizontal="center" vertical="center"/>
      <protection/>
    </xf>
    <xf numFmtId="165" fontId="3" fillId="5" borderId="13" xfId="0" applyNumberFormat="1" applyFont="1" applyFill="1" applyBorder="1" applyAlignment="1" applyProtection="1">
      <alignment horizontal="center" vertical="center"/>
      <protection/>
    </xf>
    <xf numFmtId="165" fontId="3" fillId="5" borderId="33" xfId="0" applyNumberFormat="1" applyFont="1" applyFill="1" applyBorder="1" applyAlignment="1" applyProtection="1">
      <alignment horizontal="center" vertical="center"/>
      <protection/>
    </xf>
    <xf numFmtId="0" fontId="0" fillId="5" borderId="0" xfId="0" applyFill="1" applyBorder="1" applyAlignment="1" quotePrefix="1">
      <alignment/>
    </xf>
    <xf numFmtId="0" fontId="0" fillId="5" borderId="0" xfId="0" applyFill="1" applyAlignment="1" quotePrefix="1">
      <alignment/>
    </xf>
    <xf numFmtId="37" fontId="0" fillId="5" borderId="0" xfId="0" applyNumberFormat="1" applyFill="1" applyAlignment="1">
      <alignment/>
    </xf>
    <xf numFmtId="3" fontId="0" fillId="5" borderId="110" xfId="0" applyNumberFormat="1" applyFill="1" applyBorder="1" applyAlignment="1">
      <alignment/>
    </xf>
    <xf numFmtId="0" fontId="0" fillId="5" borderId="99" xfId="0" applyFill="1" applyBorder="1" applyAlignment="1">
      <alignment/>
    </xf>
    <xf numFmtId="3" fontId="0" fillId="5" borderId="99" xfId="0" applyNumberFormat="1" applyFill="1" applyBorder="1" applyAlignment="1">
      <alignment/>
    </xf>
    <xf numFmtId="3" fontId="0" fillId="5" borderId="101" xfId="0" applyNumberFormat="1" applyFill="1" applyBorder="1" applyAlignment="1">
      <alignment/>
    </xf>
    <xf numFmtId="3" fontId="0" fillId="5" borderId="114" xfId="0" applyNumberFormat="1" applyFill="1" applyBorder="1" applyAlignment="1">
      <alignment/>
    </xf>
    <xf numFmtId="0" fontId="0" fillId="5" borderId="101" xfId="0" applyFill="1" applyBorder="1" applyAlignment="1">
      <alignment/>
    </xf>
    <xf numFmtId="0" fontId="0" fillId="5" borderId="99" xfId="0" applyFill="1" applyBorder="1" applyAlignment="1">
      <alignment horizontal="center"/>
    </xf>
    <xf numFmtId="0" fontId="0" fillId="5" borderId="110" xfId="0" applyFill="1" applyBorder="1" applyAlignment="1">
      <alignment/>
    </xf>
    <xf numFmtId="0" fontId="0" fillId="0" borderId="0" xfId="0" applyFont="1" applyAlignment="1">
      <alignment horizontal="justify" wrapText="1"/>
    </xf>
    <xf numFmtId="10" fontId="0" fillId="0" borderId="38" xfId="0" applyNumberFormat="1" applyBorder="1" applyAlignment="1">
      <alignment/>
    </xf>
    <xf numFmtId="7" fontId="0" fillId="0" borderId="0" xfId="0" applyNumberFormat="1" applyBorder="1" applyAlignment="1">
      <alignment/>
    </xf>
    <xf numFmtId="7" fontId="0" fillId="0" borderId="38" xfId="0" applyNumberFormat="1" applyBorder="1" applyAlignment="1">
      <alignment horizontal="centerContinuous"/>
    </xf>
    <xf numFmtId="7" fontId="0" fillId="5" borderId="62" xfId="0" applyNumberFormat="1" applyFill="1" applyBorder="1" applyAlignment="1">
      <alignment/>
    </xf>
    <xf numFmtId="17" fontId="0" fillId="0" borderId="0" xfId="0" applyNumberFormat="1" applyBorder="1" applyAlignment="1" quotePrefix="1">
      <alignment/>
    </xf>
    <xf numFmtId="10" fontId="0" fillId="0" borderId="0" xfId="0" applyNumberFormat="1" applyBorder="1" applyAlignment="1">
      <alignment horizontal="center"/>
    </xf>
    <xf numFmtId="10" fontId="0" fillId="0" borderId="0" xfId="0" applyNumberFormat="1" applyBorder="1" applyAlignment="1">
      <alignment/>
    </xf>
    <xf numFmtId="17" fontId="0" fillId="0" borderId="0" xfId="0" applyNumberFormat="1" applyBorder="1" applyAlignment="1">
      <alignment/>
    </xf>
    <xf numFmtId="0" fontId="5" fillId="0" borderId="0" xfId="20" applyBorder="1" applyAlignment="1">
      <alignment/>
    </xf>
    <xf numFmtId="14" fontId="23" fillId="3" borderId="0" xfId="0" applyNumberFormat="1" applyFont="1" applyFill="1" applyAlignment="1">
      <alignment wrapText="1"/>
    </xf>
    <xf numFmtId="39" fontId="23" fillId="3" borderId="0" xfId="0" applyNumberFormat="1" applyFont="1" applyFill="1" applyAlignment="1">
      <alignment wrapText="1"/>
    </xf>
    <xf numFmtId="39" fontId="0" fillId="0" borderId="0" xfId="0" applyNumberFormat="1" applyFont="1" applyAlignment="1">
      <alignment/>
    </xf>
    <xf numFmtId="39" fontId="23" fillId="3" borderId="38" xfId="0" applyNumberFormat="1" applyFont="1" applyFill="1" applyBorder="1" applyAlignment="1">
      <alignment wrapText="1"/>
    </xf>
    <xf numFmtId="37" fontId="23" fillId="3" borderId="38" xfId="0" applyNumberFormat="1" applyFont="1" applyFill="1" applyBorder="1" applyAlignment="1">
      <alignment wrapText="1"/>
    </xf>
    <xf numFmtId="39" fontId="0" fillId="0" borderId="62" xfId="0" applyNumberFormat="1" applyFont="1" applyBorder="1" applyAlignment="1">
      <alignment/>
    </xf>
    <xf numFmtId="0" fontId="0" fillId="3" borderId="0" xfId="0" applyFont="1" applyFill="1" applyAlignment="1" applyProtection="1">
      <alignment vertical="center"/>
      <protection/>
    </xf>
    <xf numFmtId="0" fontId="0" fillId="0" borderId="0" xfId="0" applyFont="1" applyAlignment="1">
      <alignment wrapText="1"/>
    </xf>
    <xf numFmtId="0" fontId="0" fillId="0" borderId="0" xfId="0" applyAlignment="1">
      <alignment wrapText="1"/>
    </xf>
    <xf numFmtId="0" fontId="15" fillId="0" borderId="0" xfId="0" applyFont="1" applyFill="1" applyAlignment="1" applyProtection="1">
      <alignment/>
      <protection/>
    </xf>
    <xf numFmtId="0" fontId="15" fillId="3" borderId="0" xfId="0" applyFont="1" applyFill="1" applyAlignment="1" applyProtection="1">
      <alignment/>
      <protection/>
    </xf>
    <xf numFmtId="165" fontId="3" fillId="0" borderId="119" xfId="0" applyNumberFormat="1" applyFont="1" applyBorder="1" applyAlignment="1" applyProtection="1">
      <alignment horizontal="center" vertical="center"/>
      <protection/>
    </xf>
    <xf numFmtId="165" fontId="3" fillId="0" borderId="49" xfId="0" applyNumberFormat="1" applyFont="1" applyBorder="1" applyAlignment="1" applyProtection="1">
      <alignment horizontal="center" vertical="center"/>
      <protection/>
    </xf>
    <xf numFmtId="165" fontId="3" fillId="0" borderId="50" xfId="0" applyNumberFormat="1" applyFont="1" applyBorder="1" applyAlignment="1" applyProtection="1">
      <alignment horizontal="center" vertical="center"/>
      <protection/>
    </xf>
    <xf numFmtId="165" fontId="3" fillId="0" borderId="33" xfId="0" applyNumberFormat="1" applyFont="1" applyBorder="1" applyAlignment="1" applyProtection="1">
      <alignment horizontal="center" vertical="center"/>
      <protection/>
    </xf>
    <xf numFmtId="165" fontId="3" fillId="0" borderId="120" xfId="0" applyNumberFormat="1" applyFont="1" applyBorder="1" applyAlignment="1" applyProtection="1">
      <alignment horizontal="center" vertical="center"/>
      <protection/>
    </xf>
    <xf numFmtId="165" fontId="3" fillId="0" borderId="26" xfId="0" applyNumberFormat="1" applyFont="1" applyBorder="1" applyAlignment="1" applyProtection="1">
      <alignment horizontal="center" vertical="center"/>
      <protection/>
    </xf>
    <xf numFmtId="165" fontId="3" fillId="0" borderId="60" xfId="0" applyNumberFormat="1" applyFont="1" applyBorder="1" applyAlignment="1" applyProtection="1">
      <alignment horizontal="center" vertical="center"/>
      <protection/>
    </xf>
    <xf numFmtId="165" fontId="3" fillId="0" borderId="28" xfId="0" applyNumberFormat="1" applyFont="1" applyBorder="1" applyAlignment="1" applyProtection="1">
      <alignment horizontal="center" vertical="center"/>
      <protection/>
    </xf>
    <xf numFmtId="165" fontId="3" fillId="0" borderId="59" xfId="0" applyNumberFormat="1" applyFont="1" applyBorder="1" applyAlignment="1" applyProtection="1">
      <alignment horizontal="center" vertical="center"/>
      <protection/>
    </xf>
    <xf numFmtId="165" fontId="3" fillId="3" borderId="121" xfId="0" applyNumberFormat="1" applyFont="1" applyFill="1" applyBorder="1" applyAlignment="1" applyProtection="1">
      <alignment horizontal="center" vertical="center"/>
      <protection/>
    </xf>
    <xf numFmtId="0" fontId="3" fillId="3" borderId="122" xfId="0" applyFont="1" applyFill="1" applyBorder="1" applyAlignment="1" applyProtection="1">
      <alignment horizontal="centerContinuous" vertical="center"/>
      <protection/>
    </xf>
    <xf numFmtId="165" fontId="3" fillId="5" borderId="26" xfId="0" applyNumberFormat="1" applyFont="1" applyFill="1" applyBorder="1" applyAlignment="1" applyProtection="1">
      <alignment horizontal="center" vertical="center"/>
      <protection/>
    </xf>
    <xf numFmtId="173" fontId="0" fillId="0" borderId="11" xfId="0" applyNumberFormat="1" applyFont="1" applyBorder="1" applyAlignment="1" applyProtection="1">
      <alignment horizontal="center" vertical="center"/>
      <protection/>
    </xf>
    <xf numFmtId="173" fontId="0" fillId="0" borderId="123" xfId="0" applyNumberFormat="1" applyFont="1" applyBorder="1" applyAlignment="1" applyProtection="1">
      <alignment horizontal="center" vertical="center"/>
      <protection/>
    </xf>
    <xf numFmtId="173" fontId="0" fillId="0" borderId="15" xfId="0" applyNumberFormat="1" applyFont="1" applyBorder="1" applyAlignment="1" applyProtection="1">
      <alignment horizontal="center" vertical="center"/>
      <protection/>
    </xf>
    <xf numFmtId="0" fontId="30" fillId="0" borderId="3" xfId="0" applyFont="1" applyBorder="1" applyAlignment="1">
      <alignment vertical="center"/>
    </xf>
    <xf numFmtId="0" fontId="31" fillId="0" borderId="0" xfId="0" applyFont="1" applyAlignment="1">
      <alignment vertical="top" wrapText="1"/>
    </xf>
    <xf numFmtId="0" fontId="0" fillId="0" borderId="0" xfId="0" applyAlignment="1">
      <alignment vertical="top" wrapText="1"/>
    </xf>
    <xf numFmtId="0" fontId="0" fillId="3" borderId="124" xfId="0" applyFill="1" applyBorder="1" applyAlignment="1">
      <alignment horizontal="left" wrapText="1" indent="12"/>
    </xf>
    <xf numFmtId="0" fontId="0" fillId="3" borderId="125" xfId="0" applyFill="1" applyBorder="1" applyAlignment="1">
      <alignment horizontal="center" wrapText="1"/>
    </xf>
    <xf numFmtId="0" fontId="11" fillId="3" borderId="124" xfId="0" applyFont="1" applyFill="1" applyBorder="1" applyAlignment="1">
      <alignment horizontal="center" wrapText="1"/>
    </xf>
    <xf numFmtId="0" fontId="11" fillId="0" borderId="125" xfId="0" applyFont="1" applyBorder="1" applyAlignment="1">
      <alignment horizontal="left" wrapText="1" indent="2"/>
    </xf>
    <xf numFmtId="3" fontId="10" fillId="0" borderId="125" xfId="0" applyNumberFormat="1" applyFont="1" applyBorder="1" applyAlignment="1">
      <alignment horizontal="right"/>
    </xf>
    <xf numFmtId="0" fontId="10" fillId="0" borderId="125" xfId="0" applyFont="1" applyBorder="1" applyAlignment="1">
      <alignment horizontal="left" wrapText="1"/>
    </xf>
    <xf numFmtId="0" fontId="10" fillId="0" borderId="125" xfId="0" applyFont="1" applyBorder="1" applyAlignment="1">
      <alignment wrapText="1"/>
    </xf>
    <xf numFmtId="0" fontId="11" fillId="3" borderId="126" xfId="0" applyFont="1" applyFill="1" applyBorder="1" applyAlignment="1">
      <alignment horizontal="center" wrapText="1"/>
    </xf>
    <xf numFmtId="0" fontId="0" fillId="3" borderId="127" xfId="0" applyFill="1" applyBorder="1" applyAlignment="1">
      <alignment horizontal="center" wrapText="1"/>
    </xf>
    <xf numFmtId="0" fontId="11" fillId="0" borderId="128" xfId="0" applyFont="1" applyBorder="1" applyAlignment="1">
      <alignment horizontal="right" wrapText="1"/>
    </xf>
    <xf numFmtId="3" fontId="10" fillId="0" borderId="127" xfId="0" applyNumberFormat="1" applyFont="1" applyBorder="1" applyAlignment="1">
      <alignment horizontal="right"/>
    </xf>
    <xf numFmtId="0" fontId="10" fillId="0" borderId="128" xfId="0" applyFont="1" applyBorder="1" applyAlignment="1">
      <alignment horizontal="right" wrapText="1"/>
    </xf>
    <xf numFmtId="0" fontId="10" fillId="0" borderId="127" xfId="0" applyFont="1" applyBorder="1" applyAlignment="1">
      <alignment wrapText="1"/>
    </xf>
    <xf numFmtId="0" fontId="11" fillId="0" borderId="129" xfId="0" applyFont="1" applyBorder="1" applyAlignment="1">
      <alignment horizontal="right" wrapText="1"/>
    </xf>
    <xf numFmtId="0" fontId="11" fillId="0" borderId="130" xfId="0" applyFont="1" applyBorder="1" applyAlignment="1">
      <alignment horizontal="left" wrapText="1"/>
    </xf>
    <xf numFmtId="3" fontId="10" fillId="0" borderId="130" xfId="0" applyNumberFormat="1" applyFont="1" applyBorder="1" applyAlignment="1">
      <alignment horizontal="right"/>
    </xf>
    <xf numFmtId="3" fontId="10" fillId="0" borderId="131" xfId="0" applyNumberFormat="1" applyFont="1" applyBorder="1" applyAlignment="1">
      <alignment horizontal="right"/>
    </xf>
    <xf numFmtId="0" fontId="0" fillId="0" borderId="132" xfId="0" applyBorder="1" applyAlignment="1">
      <alignment/>
    </xf>
    <xf numFmtId="0" fontId="11" fillId="3" borderId="133" xfId="0" applyFont="1" applyFill="1" applyBorder="1" applyAlignment="1">
      <alignment horizontal="center" wrapText="1"/>
    </xf>
    <xf numFmtId="0" fontId="11" fillId="3" borderId="134" xfId="0" applyFont="1" applyFill="1" applyBorder="1" applyAlignment="1">
      <alignment horizontal="center" wrapText="1"/>
    </xf>
    <xf numFmtId="0" fontId="0" fillId="0" borderId="0" xfId="0" applyNumberFormat="1" applyAlignment="1">
      <alignment/>
    </xf>
    <xf numFmtId="0" fontId="32" fillId="0" borderId="0" xfId="0" applyNumberFormat="1" applyFont="1" applyAlignment="1">
      <alignment vertical="top"/>
    </xf>
    <xf numFmtId="0" fontId="5" fillId="0" borderId="0" xfId="20" applyAlignment="1">
      <alignment vertical="top"/>
    </xf>
    <xf numFmtId="0" fontId="34" fillId="0" borderId="0" xfId="0" applyFont="1" applyAlignment="1">
      <alignment vertical="top"/>
    </xf>
    <xf numFmtId="0" fontId="11" fillId="3" borderId="132" xfId="0" applyFont="1" applyFill="1" applyBorder="1" applyAlignment="1">
      <alignment horizontal="center" wrapText="1"/>
    </xf>
    <xf numFmtId="0" fontId="11" fillId="3" borderId="133" xfId="0" applyFont="1" applyFill="1" applyBorder="1" applyAlignment="1">
      <alignment horizontal="centerContinuous"/>
    </xf>
    <xf numFmtId="0" fontId="11" fillId="3" borderId="132" xfId="0" applyFont="1" applyFill="1" applyBorder="1" applyAlignment="1">
      <alignment horizontal="centerContinuous"/>
    </xf>
    <xf numFmtId="0" fontId="11" fillId="3" borderId="135" xfId="0" applyFont="1" applyFill="1" applyBorder="1" applyAlignment="1">
      <alignment horizontal="centerContinuous"/>
    </xf>
    <xf numFmtId="0" fontId="11" fillId="3" borderId="132" xfId="0" applyFont="1" applyFill="1" applyBorder="1" applyAlignment="1">
      <alignment horizontal="left" wrapText="1" indent="12"/>
    </xf>
    <xf numFmtId="0" fontId="10" fillId="0" borderId="128" xfId="0" applyFont="1" applyBorder="1" applyAlignment="1">
      <alignment horizontal="centerContinuous" wrapText="1"/>
    </xf>
    <xf numFmtId="0" fontId="10" fillId="0" borderId="125" xfId="0" applyFont="1" applyBorder="1" applyAlignment="1">
      <alignment horizontal="centerContinuous" wrapText="1"/>
    </xf>
    <xf numFmtId="3" fontId="10" fillId="5" borderId="125" xfId="0" applyNumberFormat="1" applyFont="1" applyFill="1" applyBorder="1" applyAlignment="1">
      <alignment horizontal="right"/>
    </xf>
    <xf numFmtId="165" fontId="15" fillId="0" borderId="9" xfId="0" applyNumberFormat="1" applyFont="1" applyFill="1" applyBorder="1" applyAlignment="1">
      <alignment horizontal="center" vertical="center"/>
    </xf>
    <xf numFmtId="165" fontId="15" fillId="0" borderId="49" xfId="0"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165" fontId="15" fillId="0" borderId="48" xfId="0" applyNumberFormat="1" applyFont="1" applyFill="1" applyBorder="1" applyAlignment="1">
      <alignment horizontal="center" vertical="center"/>
    </xf>
    <xf numFmtId="165" fontId="15" fillId="0" borderId="2" xfId="0" applyNumberFormat="1" applyFont="1" applyFill="1" applyBorder="1" applyAlignment="1" applyProtection="1">
      <alignment horizontal="center" vertical="center"/>
      <protection/>
    </xf>
    <xf numFmtId="165" fontId="15" fillId="0" borderId="48" xfId="0" applyNumberFormat="1" applyFont="1" applyFill="1" applyBorder="1" applyAlignment="1" applyProtection="1">
      <alignment horizontal="center" vertical="center"/>
      <protection/>
    </xf>
    <xf numFmtId="165" fontId="15" fillId="0" borderId="25" xfId="0" applyNumberFormat="1" applyFont="1" applyFill="1" applyBorder="1" applyAlignment="1">
      <alignment horizontal="center" vertical="center"/>
    </xf>
    <xf numFmtId="165" fontId="15" fillId="0" borderId="59" xfId="0" applyNumberFormat="1" applyFont="1" applyFill="1" applyBorder="1" applyAlignment="1">
      <alignment horizontal="center" vertical="center"/>
    </xf>
    <xf numFmtId="3" fontId="31" fillId="0" borderId="0" xfId="0" applyNumberFormat="1" applyFont="1" applyFill="1" applyBorder="1" applyAlignment="1">
      <alignment horizontal="right"/>
    </xf>
    <xf numFmtId="3" fontId="31" fillId="0" borderId="62" xfId="0" applyNumberFormat="1" applyFont="1" applyFill="1" applyBorder="1" applyAlignment="1">
      <alignment horizontal="right"/>
    </xf>
    <xf numFmtId="37" fontId="0" fillId="0" borderId="62" xfId="0" applyNumberFormat="1" applyBorder="1" applyAlignment="1">
      <alignment/>
    </xf>
    <xf numFmtId="0" fontId="25" fillId="0" borderId="0" xfId="0" applyFont="1" applyAlignment="1" applyProtection="1">
      <alignment horizontal="centerContinuous"/>
      <protection/>
    </xf>
    <xf numFmtId="0" fontId="26" fillId="0" borderId="0" xfId="0" applyFont="1" applyAlignment="1" applyProtection="1">
      <alignment horizontal="centerContinuous"/>
      <protection/>
    </xf>
    <xf numFmtId="0" fontId="27" fillId="0" borderId="0" xfId="0" applyFont="1" applyAlignment="1" applyProtection="1">
      <alignment horizontal="centerContinuous"/>
      <protection/>
    </xf>
    <xf numFmtId="0" fontId="2" fillId="0" borderId="0" xfId="0" applyFont="1" applyAlignment="1" applyProtection="1">
      <alignment horizontal="centerContinuous"/>
      <protection/>
    </xf>
    <xf numFmtId="0" fontId="28" fillId="0" borderId="0" xfId="0" applyFont="1" applyAlignment="1" applyProtection="1">
      <alignment horizontal="centerContinuous"/>
      <protection/>
    </xf>
    <xf numFmtId="0" fontId="0" fillId="0" borderId="0" xfId="0" applyFont="1" applyAlignment="1" applyProtection="1" quotePrefix="1">
      <alignment horizontal="left" vertical="center"/>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29" fillId="0" borderId="0" xfId="0" applyFont="1" applyAlignment="1">
      <alignment/>
    </xf>
    <xf numFmtId="0" fontId="0" fillId="0" borderId="0" xfId="0" applyFont="1" applyAlignment="1" applyProtection="1">
      <alignment horizontal="right" vertical="center"/>
      <protection/>
    </xf>
    <xf numFmtId="0" fontId="0" fillId="0" borderId="2" xfId="0" applyFont="1" applyBorder="1" applyAlignment="1" applyProtection="1">
      <alignment vertical="center"/>
      <protection/>
    </xf>
    <xf numFmtId="0" fontId="0" fillId="0" borderId="4" xfId="0" applyFont="1" applyBorder="1" applyAlignment="1" applyProtection="1">
      <alignment horizontal="centerContinuous" vertical="center"/>
      <protection/>
    </xf>
    <xf numFmtId="0" fontId="0" fillId="0" borderId="136" xfId="0" applyFont="1" applyBorder="1" applyAlignment="1" applyProtection="1">
      <alignment horizontal="centerContinuous" vertical="center"/>
      <protection/>
    </xf>
    <xf numFmtId="0" fontId="0" fillId="0" borderId="5" xfId="0" applyFont="1" applyBorder="1" applyAlignment="1" applyProtection="1">
      <alignment horizontal="centerContinuous" vertical="center"/>
      <protection/>
    </xf>
    <xf numFmtId="0" fontId="0" fillId="0" borderId="137" xfId="0" applyFont="1" applyBorder="1" applyAlignment="1" applyProtection="1">
      <alignment horizontal="centerContinuous" vertical="center"/>
      <protection/>
    </xf>
    <xf numFmtId="0" fontId="0" fillId="0" borderId="9" xfId="0" applyFont="1" applyBorder="1" applyAlignment="1" applyProtection="1">
      <alignment vertical="center"/>
      <protection/>
    </xf>
    <xf numFmtId="0" fontId="0" fillId="0" borderId="7" xfId="0" applyFont="1" applyBorder="1" applyAlignment="1" applyProtection="1">
      <alignment vertical="center"/>
      <protection/>
    </xf>
    <xf numFmtId="0" fontId="0" fillId="0" borderId="7" xfId="0" applyFont="1" applyBorder="1" applyAlignment="1" applyProtection="1">
      <alignment horizontal="center" vertical="center"/>
      <protection/>
    </xf>
    <xf numFmtId="0" fontId="0" fillId="0" borderId="136"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23" xfId="0" applyFont="1" applyBorder="1" applyAlignment="1" applyProtection="1">
      <alignment vertical="center"/>
      <protection/>
    </xf>
    <xf numFmtId="0" fontId="0" fillId="0" borderId="9" xfId="0" applyFont="1" applyBorder="1" applyAlignment="1" applyProtection="1">
      <alignment horizontal="center" vertical="center"/>
      <protection/>
    </xf>
    <xf numFmtId="0" fontId="0" fillId="0" borderId="123"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5" xfId="0" applyFont="1" applyBorder="1" applyAlignment="1" applyProtection="1">
      <alignment horizontal="center" vertical="center"/>
      <protection/>
    </xf>
    <xf numFmtId="0" fontId="0" fillId="0" borderId="138" xfId="0" applyFont="1" applyBorder="1" applyAlignment="1" applyProtection="1">
      <alignment vertical="center"/>
      <protection/>
    </xf>
    <xf numFmtId="173" fontId="0" fillId="0" borderId="138" xfId="0" applyNumberFormat="1"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173" fontId="0" fillId="0" borderId="27" xfId="0" applyNumberFormat="1" applyFont="1" applyBorder="1" applyAlignment="1" applyProtection="1">
      <alignment horizontal="center" vertical="center"/>
      <protection/>
    </xf>
    <xf numFmtId="173" fontId="0" fillId="0" borderId="139" xfId="0" applyNumberFormat="1"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29" fillId="0" borderId="1" xfId="0" applyFont="1" applyBorder="1" applyAlignment="1" applyProtection="1">
      <alignment vertical="center"/>
      <protection/>
    </xf>
    <xf numFmtId="0" fontId="0" fillId="0" borderId="1" xfId="0" applyFont="1" applyBorder="1" applyAlignment="1" applyProtection="1">
      <alignment vertical="center"/>
      <protection/>
    </xf>
    <xf numFmtId="0" fontId="29" fillId="0" borderId="15" xfId="0" applyFont="1" applyBorder="1" applyAlignment="1" applyProtection="1">
      <alignment vertical="center"/>
      <protection/>
    </xf>
    <xf numFmtId="0" fontId="30" fillId="0" borderId="0" xfId="0" applyFont="1" applyAlignment="1">
      <alignment/>
    </xf>
    <xf numFmtId="0" fontId="0" fillId="0" borderId="0" xfId="0" applyFont="1" applyAlignment="1">
      <alignment horizontal="right"/>
    </xf>
    <xf numFmtId="0" fontId="30" fillId="0" borderId="0" xfId="0" applyFont="1" applyAlignment="1">
      <alignment horizontal="right"/>
    </xf>
    <xf numFmtId="173" fontId="0" fillId="5" borderId="11" xfId="0" applyNumberFormat="1" applyFont="1" applyFill="1" applyBorder="1" applyAlignment="1" applyProtection="1">
      <alignment horizontal="center" vertical="center"/>
      <protection/>
    </xf>
    <xf numFmtId="173" fontId="0" fillId="5" borderId="15" xfId="0" applyNumberFormat="1" applyFont="1" applyFill="1" applyBorder="1" applyAlignment="1" applyProtection="1">
      <alignment horizontal="center" vertical="center"/>
      <protection/>
    </xf>
    <xf numFmtId="173" fontId="0" fillId="5" borderId="27" xfId="0" applyNumberFormat="1" applyFont="1" applyFill="1" applyBorder="1" applyAlignment="1" applyProtection="1">
      <alignment horizontal="center" vertical="center"/>
      <protection/>
    </xf>
    <xf numFmtId="173" fontId="0" fillId="0" borderId="24" xfId="0" applyNumberFormat="1" applyFont="1" applyFill="1" applyBorder="1" applyAlignment="1" applyProtection="1">
      <alignment horizontal="center" vertical="center"/>
      <protection/>
    </xf>
    <xf numFmtId="170" fontId="0" fillId="0" borderId="62" xfId="0" applyNumberFormat="1" applyBorder="1" applyAlignment="1">
      <alignment/>
    </xf>
    <xf numFmtId="0" fontId="0" fillId="0" borderId="0" xfId="0" applyAlignment="1">
      <alignment/>
    </xf>
    <xf numFmtId="169" fontId="0" fillId="0" borderId="0" xfId="0" applyNumberFormat="1" applyAlignment="1">
      <alignment/>
    </xf>
    <xf numFmtId="188" fontId="0" fillId="0" borderId="0" xfId="0" applyNumberFormat="1" applyAlignment="1">
      <alignment/>
    </xf>
    <xf numFmtId="37" fontId="0" fillId="0" borderId="99" xfId="0" applyNumberFormat="1" applyBorder="1" applyAlignment="1">
      <alignment/>
    </xf>
    <xf numFmtId="37" fontId="0" fillId="0" borderId="110" xfId="0" applyNumberFormat="1" applyBorder="1" applyAlignment="1">
      <alignment/>
    </xf>
    <xf numFmtId="37" fontId="0" fillId="0" borderId="101" xfId="0" applyNumberFormat="1" applyBorder="1" applyAlignment="1">
      <alignment/>
    </xf>
    <xf numFmtId="37" fontId="0" fillId="0" borderId="99" xfId="0" applyNumberFormat="1" applyBorder="1" applyAlignment="1">
      <alignment horizontal="center"/>
    </xf>
    <xf numFmtId="0" fontId="0" fillId="0" borderId="111" xfId="0" applyBorder="1" applyAlignment="1">
      <alignment/>
    </xf>
    <xf numFmtId="37" fontId="0" fillId="0" borderId="114" xfId="0" applyNumberFormat="1" applyBorder="1" applyAlignment="1">
      <alignment/>
    </xf>
    <xf numFmtId="0" fontId="0" fillId="0" borderId="101" xfId="0" applyFill="1" applyBorder="1" applyAlignment="1">
      <alignment horizontal="center"/>
    </xf>
    <xf numFmtId="0" fontId="0" fillId="0" borderId="112" xfId="0" applyBorder="1" applyAlignment="1">
      <alignment/>
    </xf>
    <xf numFmtId="0" fontId="0" fillId="0" borderId="113" xfId="0" applyBorder="1" applyAlignment="1">
      <alignment/>
    </xf>
    <xf numFmtId="3" fontId="0" fillId="0" borderId="116" xfId="0" applyNumberFormat="1" applyBorder="1" applyAlignment="1">
      <alignment/>
    </xf>
    <xf numFmtId="170" fontId="0" fillId="0" borderId="0" xfId="0" applyNumberFormat="1" applyBorder="1" applyAlignment="1">
      <alignment/>
    </xf>
    <xf numFmtId="0" fontId="15" fillId="3" borderId="99" xfId="0" applyFont="1" applyFill="1" applyBorder="1" applyAlignment="1" applyProtection="1">
      <alignment horizontal="centerContinuous" vertical="center"/>
      <protection/>
    </xf>
    <xf numFmtId="0" fontId="13" fillId="3" borderId="99" xfId="0" applyFont="1" applyFill="1" applyBorder="1" applyAlignment="1" applyProtection="1">
      <alignment horizontal="centerContinuous" vertical="center"/>
      <protection/>
    </xf>
    <xf numFmtId="165" fontId="0" fillId="0" borderId="99" xfId="0" applyNumberFormat="1" applyBorder="1" applyAlignment="1">
      <alignment/>
    </xf>
    <xf numFmtId="165" fontId="0" fillId="0" borderId="114" xfId="0" applyNumberFormat="1" applyBorder="1" applyAlignment="1">
      <alignment/>
    </xf>
    <xf numFmtId="0" fontId="0" fillId="0" borderId="140" xfId="0" applyFont="1" applyBorder="1" applyAlignment="1">
      <alignment horizontal="centerContinuous"/>
    </xf>
    <xf numFmtId="0" fontId="0" fillId="0" borderId="140" xfId="0" applyBorder="1" applyAlignment="1">
      <alignment horizontal="centerContinuous"/>
    </xf>
    <xf numFmtId="0" fontId="13" fillId="3" borderId="101" xfId="0" applyFont="1" applyFill="1" applyBorder="1" applyAlignment="1" applyProtection="1">
      <alignment horizontal="centerContinuous" vertical="center"/>
      <protection/>
    </xf>
    <xf numFmtId="165" fontId="0" fillId="0" borderId="110" xfId="0" applyNumberFormat="1" applyBorder="1" applyAlignment="1">
      <alignment/>
    </xf>
    <xf numFmtId="165" fontId="0" fillId="0" borderId="101" xfId="0" applyNumberFormat="1" applyBorder="1" applyAlignment="1">
      <alignment/>
    </xf>
    <xf numFmtId="5" fontId="0" fillId="0" borderId="0" xfId="0" applyNumberFormat="1" applyAlignment="1">
      <alignment horizontal="center"/>
    </xf>
    <xf numFmtId="165" fontId="0" fillId="5" borderId="99" xfId="0" applyNumberFormat="1" applyFill="1" applyBorder="1" applyAlignment="1">
      <alignment/>
    </xf>
    <xf numFmtId="165" fontId="0" fillId="5" borderId="110" xfId="0" applyNumberFormat="1" applyFill="1" applyBorder="1" applyAlignment="1">
      <alignment/>
    </xf>
    <xf numFmtId="165" fontId="0" fillId="5" borderId="101" xfId="0" applyNumberFormat="1" applyFill="1" applyBorder="1" applyAlignment="1">
      <alignment/>
    </xf>
    <xf numFmtId="165" fontId="0" fillId="5" borderId="114" xfId="0" applyNumberFormat="1" applyFill="1" applyBorder="1" applyAlignment="1">
      <alignment/>
    </xf>
    <xf numFmtId="37" fontId="0" fillId="5" borderId="110" xfId="0" applyNumberFormat="1" applyFill="1" applyBorder="1" applyAlignment="1">
      <alignment/>
    </xf>
    <xf numFmtId="37" fontId="0" fillId="5" borderId="99" xfId="0" applyNumberFormat="1" applyFill="1" applyBorder="1" applyAlignment="1">
      <alignment/>
    </xf>
    <xf numFmtId="37" fontId="0" fillId="5" borderId="101" xfId="0" applyNumberFormat="1" applyFill="1" applyBorder="1" applyAlignment="1">
      <alignment/>
    </xf>
    <xf numFmtId="37" fontId="0" fillId="5" borderId="114" xfId="0" applyNumberFormat="1" applyFill="1" applyBorder="1" applyAlignment="1">
      <alignment/>
    </xf>
    <xf numFmtId="169" fontId="0" fillId="0" borderId="0" xfId="0" applyNumberFormat="1" applyAlignment="1">
      <alignment horizontal="center"/>
    </xf>
    <xf numFmtId="170" fontId="0" fillId="0" borderId="0" xfId="0" applyNumberFormat="1" applyAlignment="1">
      <alignment horizontal="center"/>
    </xf>
    <xf numFmtId="0" fontId="35" fillId="0" borderId="38" xfId="0" applyFont="1" applyBorder="1" applyAlignment="1">
      <alignment horizontal="center"/>
    </xf>
    <xf numFmtId="0" fontId="1" fillId="0" borderId="0" xfId="0" applyFont="1" applyBorder="1" applyAlignment="1">
      <alignment horizontal="centerContinuous"/>
    </xf>
    <xf numFmtId="190" fontId="0" fillId="0" borderId="0" xfId="0" applyNumberFormat="1" applyBorder="1" applyAlignment="1">
      <alignment/>
    </xf>
    <xf numFmtId="190" fontId="0" fillId="0" borderId="0" xfId="0" applyNumberFormat="1" applyAlignment="1">
      <alignment/>
    </xf>
    <xf numFmtId="0" fontId="7" fillId="0" borderId="0" xfId="0" applyFont="1" applyAlignment="1">
      <alignment horizontal="centerContinuous"/>
    </xf>
    <xf numFmtId="0" fontId="7" fillId="0" borderId="0" xfId="0" applyFont="1" applyAlignment="1">
      <alignment/>
    </xf>
    <xf numFmtId="0" fontId="7" fillId="0" borderId="38" xfId="0" applyFont="1" applyBorder="1" applyAlignment="1">
      <alignment horizontal="centerContinuous"/>
    </xf>
    <xf numFmtId="0" fontId="7" fillId="0" borderId="0" xfId="0" applyFont="1" applyAlignment="1">
      <alignment horizontal="center"/>
    </xf>
    <xf numFmtId="0" fontId="7" fillId="0" borderId="38" xfId="0" applyFont="1" applyBorder="1" applyAlignment="1">
      <alignment horizontal="center"/>
    </xf>
    <xf numFmtId="0" fontId="7" fillId="0" borderId="0" xfId="0" applyFont="1" applyAlignment="1">
      <alignment wrapText="1"/>
    </xf>
    <xf numFmtId="5" fontId="7" fillId="0" borderId="38" xfId="0" applyNumberFormat="1" applyFont="1" applyBorder="1" applyAlignment="1">
      <alignment/>
    </xf>
    <xf numFmtId="37" fontId="7" fillId="0" borderId="0" xfId="0" applyNumberFormat="1" applyFont="1" applyAlignment="1">
      <alignment/>
    </xf>
    <xf numFmtId="37" fontId="7" fillId="0" borderId="38" xfId="0" applyNumberFormat="1" applyFont="1" applyBorder="1" applyAlignment="1">
      <alignment/>
    </xf>
    <xf numFmtId="37" fontId="7" fillId="0" borderId="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2" fillId="0" borderId="0" xfId="0" applyFont="1" applyAlignment="1">
      <alignment wrapText="1"/>
    </xf>
    <xf numFmtId="0" fontId="12" fillId="0" borderId="0" xfId="0" applyFont="1" applyAlignment="1">
      <alignment/>
    </xf>
    <xf numFmtId="0" fontId="12" fillId="0" borderId="0" xfId="0" applyFont="1" applyAlignment="1">
      <alignment horizontal="center"/>
    </xf>
    <xf numFmtId="37" fontId="12" fillId="0" borderId="0" xfId="0" applyNumberFormat="1" applyFont="1" applyBorder="1" applyAlignment="1">
      <alignment/>
    </xf>
    <xf numFmtId="0" fontId="12" fillId="0" borderId="0" xfId="0" applyFont="1" applyBorder="1" applyAlignment="1">
      <alignment/>
    </xf>
    <xf numFmtId="37" fontId="12" fillId="0" borderId="38" xfId="0" applyNumberFormat="1" applyFont="1" applyBorder="1" applyAlignment="1">
      <alignment/>
    </xf>
    <xf numFmtId="5" fontId="12" fillId="0" borderId="62" xfId="0" applyNumberFormat="1" applyFont="1" applyBorder="1" applyAlignment="1">
      <alignment/>
    </xf>
    <xf numFmtId="5" fontId="7" fillId="0" borderId="0" xfId="0" applyNumberFormat="1" applyFont="1" applyBorder="1" applyAlignment="1">
      <alignment/>
    </xf>
    <xf numFmtId="169" fontId="7" fillId="0" borderId="62" xfId="0" applyNumberFormat="1" applyFont="1" applyBorder="1" applyAlignment="1">
      <alignment/>
    </xf>
    <xf numFmtId="5" fontId="7" fillId="0" borderId="62" xfId="0" applyNumberFormat="1" applyFont="1" applyBorder="1" applyAlignment="1">
      <alignment/>
    </xf>
    <xf numFmtId="0" fontId="6" fillId="0" borderId="0" xfId="0" applyFont="1" applyAlignment="1">
      <alignment horizontal="centerContinuous"/>
    </xf>
    <xf numFmtId="0" fontId="7" fillId="0" borderId="0" xfId="0" applyFont="1" applyAlignment="1">
      <alignment/>
    </xf>
    <xf numFmtId="0" fontId="38" fillId="0" borderId="0" xfId="0" applyFont="1" applyAlignment="1">
      <alignment horizontal="center"/>
    </xf>
    <xf numFmtId="5" fontId="7" fillId="0" borderId="38" xfId="0" applyNumberFormat="1" applyFont="1" applyBorder="1" applyAlignment="1">
      <alignment/>
    </xf>
    <xf numFmtId="37" fontId="7" fillId="0" borderId="0" xfId="0" applyNumberFormat="1" applyFont="1" applyBorder="1" applyAlignment="1">
      <alignment/>
    </xf>
    <xf numFmtId="37" fontId="7" fillId="0" borderId="38" xfId="0" applyNumberFormat="1" applyFont="1" applyBorder="1" applyAlignment="1">
      <alignment/>
    </xf>
    <xf numFmtId="37" fontId="7" fillId="0" borderId="112" xfId="0" applyNumberFormat="1" applyFont="1" applyBorder="1" applyAlignment="1">
      <alignment/>
    </xf>
    <xf numFmtId="0" fontId="12" fillId="0" borderId="0" xfId="0" applyFont="1" applyAlignment="1">
      <alignment/>
    </xf>
    <xf numFmtId="169" fontId="7" fillId="0" borderId="62" xfId="0" applyNumberFormat="1" applyFont="1" applyBorder="1" applyAlignment="1">
      <alignment/>
    </xf>
    <xf numFmtId="37" fontId="7" fillId="0" borderId="0" xfId="0" applyNumberFormat="1" applyFont="1" applyAlignment="1">
      <alignment/>
    </xf>
    <xf numFmtId="0" fontId="13" fillId="0" borderId="6" xfId="0" applyFont="1" applyBorder="1" applyAlignment="1">
      <alignment horizontal="center" vertical="center"/>
    </xf>
    <xf numFmtId="0" fontId="13" fillId="0" borderId="4" xfId="0" applyFont="1" applyBorder="1" applyAlignment="1">
      <alignment horizontal="center" vertical="center"/>
    </xf>
    <xf numFmtId="5" fontId="7" fillId="0" borderId="0" xfId="0" applyNumberFormat="1" applyFont="1" applyBorder="1" applyAlignment="1">
      <alignment/>
    </xf>
    <xf numFmtId="5" fontId="7" fillId="0" borderId="62" xfId="0" applyNumberFormat="1" applyFont="1" applyBorder="1" applyAlignment="1">
      <alignment/>
    </xf>
    <xf numFmtId="7" fontId="7" fillId="0" borderId="0" xfId="0" applyNumberFormat="1" applyFont="1" applyAlignment="1">
      <alignment/>
    </xf>
    <xf numFmtId="170" fontId="7" fillId="0" borderId="0" xfId="0" applyNumberFormat="1" applyFont="1" applyAlignment="1">
      <alignment/>
    </xf>
    <xf numFmtId="37" fontId="7" fillId="0" borderId="0" xfId="0" applyNumberFormat="1" applyFont="1" applyAlignment="1">
      <alignment horizontal="center"/>
    </xf>
    <xf numFmtId="0" fontId="12" fillId="0" borderId="0" xfId="0" applyFont="1" applyAlignment="1">
      <alignment horizontal="centerContinuous"/>
    </xf>
    <xf numFmtId="0" fontId="3" fillId="0" borderId="1" xfId="0" applyFont="1" applyBorder="1" applyAlignment="1" applyProtection="1">
      <alignment horizontal="center"/>
      <protection/>
    </xf>
    <xf numFmtId="0" fontId="17" fillId="0" borderId="9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141"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142" xfId="0" applyFont="1" applyBorder="1" applyAlignment="1">
      <alignment horizontal="center" vertical="center" wrapText="1"/>
    </xf>
    <xf numFmtId="0" fontId="18" fillId="0" borderId="9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7" fillId="0" borderId="143"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100" xfId="0" applyFont="1" applyBorder="1" applyAlignment="1">
      <alignment horizontal="center" vertical="center" wrapText="1"/>
    </xf>
    <xf numFmtId="0" fontId="17" fillId="0" borderId="93" xfId="0" applyNumberFormat="1" applyFont="1" applyBorder="1" applyAlignment="1">
      <alignment horizontal="center" vertical="center" wrapText="1"/>
    </xf>
    <xf numFmtId="0" fontId="17" fillId="0" borderId="118" xfId="0" applyFont="1" applyBorder="1" applyAlignment="1">
      <alignment horizontal="center" vertical="center" wrapText="1"/>
    </xf>
    <xf numFmtId="1" fontId="17" fillId="0" borderId="94" xfId="0" applyNumberFormat="1" applyFont="1" applyBorder="1" applyAlignment="1">
      <alignment horizontal="center" vertical="center" wrapText="1"/>
    </xf>
    <xf numFmtId="0" fontId="17" fillId="0" borderId="0" xfId="0" applyNumberFormat="1" applyFont="1" applyBorder="1" applyAlignment="1">
      <alignment horizontal="center" wrapText="1"/>
    </xf>
    <xf numFmtId="0" fontId="17" fillId="0" borderId="0" xfId="0" applyFont="1" applyBorder="1" applyAlignment="1">
      <alignment wrapText="1"/>
    </xf>
    <xf numFmtId="0" fontId="17" fillId="0" borderId="96" xfId="0" applyNumberFormat="1" applyFont="1" applyBorder="1" applyAlignment="1">
      <alignment horizontal="center" wrapText="1"/>
    </xf>
    <xf numFmtId="0" fontId="17" fillId="0" borderId="96" xfId="0" applyFont="1" applyBorder="1" applyAlignment="1">
      <alignment wrapText="1"/>
    </xf>
    <xf numFmtId="0" fontId="17" fillId="0" borderId="110" xfId="0" applyFont="1" applyBorder="1" applyAlignment="1">
      <alignment horizontal="center" vertical="center" wrapText="1"/>
    </xf>
    <xf numFmtId="0" fontId="17" fillId="0" borderId="99" xfId="0" applyFont="1" applyBorder="1" applyAlignment="1">
      <alignment horizontal="center" vertical="center" wrapText="1"/>
    </xf>
    <xf numFmtId="0" fontId="17" fillId="0" borderId="101" xfId="0" applyFont="1" applyBorder="1" applyAlignment="1">
      <alignment horizontal="center" vertical="center" wrapText="1"/>
    </xf>
    <xf numFmtId="0" fontId="17" fillId="0" borderId="94"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38" xfId="0" applyFont="1" applyBorder="1" applyAlignment="1">
      <alignment horizontal="center" vertical="center" wrapText="1" shrinkToFit="1"/>
    </xf>
    <xf numFmtId="0" fontId="13" fillId="0" borderId="136" xfId="0" applyFont="1" applyBorder="1" applyAlignment="1">
      <alignment horizontal="center" vertical="center"/>
    </xf>
    <xf numFmtId="0" fontId="13" fillId="0" borderId="8" xfId="0" applyFont="1" applyBorder="1" applyAlignment="1">
      <alignment horizontal="center" vertical="center"/>
    </xf>
    <xf numFmtId="0" fontId="31" fillId="0" borderId="0" xfId="0" applyFont="1" applyAlignment="1">
      <alignment vertical="top" wrapText="1"/>
    </xf>
    <xf numFmtId="0" fontId="11" fillId="3" borderId="0" xfId="0" applyFont="1" applyFill="1" applyBorder="1" applyAlignment="1">
      <alignment horizontal="left" wrapText="1" indent="12"/>
    </xf>
    <xf numFmtId="0" fontId="11" fillId="3" borderId="144" xfId="0" applyFont="1" applyFill="1" applyBorder="1" applyAlignment="1">
      <alignment horizontal="left" wrapText="1" indent="12"/>
    </xf>
    <xf numFmtId="0" fontId="11" fillId="3" borderId="135" xfId="0" applyFont="1" applyFill="1" applyBorder="1" applyAlignment="1">
      <alignment horizontal="left" wrapText="1" indent="12"/>
    </xf>
    <xf numFmtId="0" fontId="7" fillId="0" borderId="0" xfId="0" applyFont="1" applyAlignment="1">
      <alignment horizontal="centerContinuous"/>
    </xf>
    <xf numFmtId="37" fontId="7" fillId="0" borderId="0" xfId="0" applyNumberFormat="1" applyFont="1" applyBorder="1" applyAlignment="1">
      <alignment horizontal="center"/>
    </xf>
    <xf numFmtId="37" fontId="7" fillId="0" borderId="38" xfId="0" applyNumberFormat="1" applyFont="1" applyBorder="1" applyAlignment="1">
      <alignment horizontal="center"/>
    </xf>
    <xf numFmtId="37" fontId="7" fillId="0" borderId="0" xfId="0" applyNumberFormat="1" applyFont="1" applyAlignment="1">
      <alignment horizontal="centerContinuous"/>
    </xf>
    <xf numFmtId="0" fontId="38" fillId="0" borderId="0" xfId="0" applyFont="1" applyBorder="1" applyAlignment="1">
      <alignment horizontal="center"/>
    </xf>
    <xf numFmtId="0" fontId="7" fillId="0" borderId="0" xfId="0" applyFont="1" applyBorder="1" applyAlignment="1">
      <alignment/>
    </xf>
    <xf numFmtId="169" fontId="7" fillId="0" borderId="0" xfId="0" applyNumberFormat="1" applyFont="1" applyBorder="1" applyAlignment="1">
      <alignment/>
    </xf>
    <xf numFmtId="37" fontId="7" fillId="0" borderId="0" xfId="0" applyNumberFormat="1" applyFont="1" applyBorder="1" applyAlignment="1">
      <alignment horizontal="centerContinuous"/>
    </xf>
    <xf numFmtId="7" fontId="7" fillId="0" borderId="0" xfId="0" applyNumberFormat="1" applyFont="1" applyBorder="1" applyAlignment="1">
      <alignment/>
    </xf>
    <xf numFmtId="170" fontId="7" fillId="0" borderId="0" xfId="0" applyNumberFormat="1" applyFont="1" applyBorder="1" applyAlignment="1">
      <alignment/>
    </xf>
    <xf numFmtId="0" fontId="7" fillId="0" borderId="0" xfId="0" applyFont="1" applyBorder="1" applyAlignment="1">
      <alignment horizontal="centerContinuous"/>
    </xf>
    <xf numFmtId="0" fontId="12" fillId="0" borderId="0" xfId="0" applyFont="1" applyBorder="1" applyAlignment="1">
      <alignment horizontal="centerContinuous"/>
    </xf>
    <xf numFmtId="0" fontId="12"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NATIONAL ROAD USER REVENUES &amp; ROAD EXPENDITURES 2007</a:t>
            </a:r>
          </a:p>
        </c:rich>
      </c:tx>
      <c:layout/>
      <c:spPr>
        <a:noFill/>
        <a:ln>
          <a:noFill/>
        </a:ln>
      </c:spPr>
    </c:title>
    <c:plotArea>
      <c:layout/>
      <c:barChart>
        <c:barDir val="col"/>
        <c:grouping val="stacked"/>
        <c:varyColors val="0"/>
        <c:ser>
          <c:idx val="0"/>
          <c:order val="0"/>
          <c:tx>
            <c:v>Federal Highway Trust Fund</c:v>
          </c:tx>
          <c:invertIfNegative val="0"/>
          <c:extLst>
            <c:ext xmlns:c14="http://schemas.microsoft.com/office/drawing/2007/8/2/chart" uri="{6F2FDCE9-48DA-4B69-8628-5D25D57E5C99}">
              <c14:invertSolidFillFmt>
                <c14:spPr>
                  <a:solidFill>
                    <a:srgbClr val="000000"/>
                  </a:solidFill>
                </c14:spPr>
              </c14:invertSolidFillFmt>
            </c:ext>
          </c:extLst>
          <c:cat>
            <c:strRef>
              <c:f>'State Summary'!$F$102:$F$103</c:f>
              <c:strCache>
                <c:ptCount val="2"/>
                <c:pt idx="0">
                  <c:v>Revenues</c:v>
                </c:pt>
                <c:pt idx="1">
                  <c:v>Expenditures</c:v>
                </c:pt>
              </c:strCache>
            </c:strRef>
          </c:cat>
          <c:val>
            <c:numRef>
              <c:f>'State Summary'!$L$198:$M$198</c:f>
              <c:numCache>
                <c:ptCount val="2"/>
                <c:pt idx="0">
                  <c:v>39.536831</c:v>
                </c:pt>
              </c:numCache>
            </c:numRef>
          </c:val>
        </c:ser>
        <c:ser>
          <c:idx val="1"/>
          <c:order val="1"/>
          <c:tx>
            <c:v>State User Fees</c:v>
          </c:tx>
          <c:invertIfNegative val="0"/>
          <c:extLst>
            <c:ext xmlns:c14="http://schemas.microsoft.com/office/drawing/2007/8/2/chart" uri="{6F2FDCE9-48DA-4B69-8628-5D25D57E5C99}">
              <c14:invertSolidFillFmt>
                <c14:spPr>
                  <a:solidFill>
                    <a:srgbClr val="000000"/>
                  </a:solidFill>
                </c14:spPr>
              </c14:invertSolidFillFmt>
            </c:ext>
          </c:extLst>
          <c:cat>
            <c:strRef>
              <c:f>'State Summary'!$F$102:$F$103</c:f>
              <c:strCache>
                <c:ptCount val="2"/>
                <c:pt idx="0">
                  <c:v>Revenues</c:v>
                </c:pt>
                <c:pt idx="1">
                  <c:v>Expenditures</c:v>
                </c:pt>
              </c:strCache>
            </c:strRef>
          </c:cat>
          <c:val>
            <c:numRef>
              <c:f>'State Summary'!$L$213:$M$213</c:f>
              <c:numCache>
                <c:ptCount val="2"/>
                <c:pt idx="0">
                  <c:v>74.64590450302782</c:v>
                </c:pt>
              </c:numCache>
            </c:numRef>
          </c:val>
        </c:ser>
        <c:ser>
          <c:idx val="2"/>
          <c:order val="2"/>
          <c:tx>
            <c:v>Local Government User Fees</c:v>
          </c:tx>
          <c:invertIfNegative val="0"/>
          <c:extLst>
            <c:ext xmlns:c14="http://schemas.microsoft.com/office/drawing/2007/8/2/chart" uri="{6F2FDCE9-48DA-4B69-8628-5D25D57E5C99}">
              <c14:invertSolidFillFmt>
                <c14:spPr>
                  <a:solidFill>
                    <a:srgbClr val="000000"/>
                  </a:solidFill>
                </c14:spPr>
              </c14:invertSolidFillFmt>
            </c:ext>
          </c:extLst>
          <c:cat>
            <c:strRef>
              <c:f>'State Summary'!$F$102:$F$103</c:f>
              <c:strCache>
                <c:ptCount val="2"/>
                <c:pt idx="0">
                  <c:v>Revenues</c:v>
                </c:pt>
                <c:pt idx="1">
                  <c:v>Expenditures</c:v>
                </c:pt>
              </c:strCache>
            </c:strRef>
          </c:cat>
          <c:val>
            <c:numRef>
              <c:f>'State Summary'!$L$220:$M$220</c:f>
              <c:numCache>
                <c:ptCount val="2"/>
                <c:pt idx="0">
                  <c:v>5.109468</c:v>
                </c:pt>
              </c:numCache>
            </c:numRef>
          </c:val>
        </c:ser>
        <c:ser>
          <c:idx val="3"/>
          <c:order val="3"/>
          <c:tx>
            <c:v>New Toll-Backed Bonds</c:v>
          </c:tx>
          <c:invertIfNegative val="0"/>
          <c:extLst>
            <c:ext xmlns:c14="http://schemas.microsoft.com/office/drawing/2007/8/2/chart" uri="{6F2FDCE9-48DA-4B69-8628-5D25D57E5C99}">
              <c14:invertSolidFillFmt>
                <c14:spPr>
                  <a:solidFill>
                    <a:srgbClr val="000000"/>
                  </a:solidFill>
                </c14:spPr>
              </c14:invertSolidFillFmt>
            </c:ext>
          </c:extLst>
          <c:cat>
            <c:strRef>
              <c:f>'State Summary'!$F$102:$F$103</c:f>
              <c:strCache>
                <c:ptCount val="2"/>
                <c:pt idx="0">
                  <c:v>Revenues</c:v>
                </c:pt>
                <c:pt idx="1">
                  <c:v>Expenditures</c:v>
                </c:pt>
              </c:strCache>
            </c:strRef>
          </c:cat>
          <c:val>
            <c:numRef>
              <c:f>'State Summary'!$L$229:$M$229</c:f>
              <c:numCache>
                <c:ptCount val="2"/>
                <c:pt idx="0">
                  <c:v>8.091024</c:v>
                </c:pt>
              </c:numCache>
            </c:numRef>
          </c:val>
        </c:ser>
        <c:ser>
          <c:idx val="4"/>
          <c:order val="4"/>
          <c:tx>
            <c:v>Vehicle/Parts Sales Taxes</c:v>
          </c:tx>
          <c:invertIfNegative val="0"/>
          <c:extLst>
            <c:ext xmlns:c14="http://schemas.microsoft.com/office/drawing/2007/8/2/chart" uri="{6F2FDCE9-48DA-4B69-8628-5D25D57E5C99}">
              <c14:invertSolidFillFmt>
                <c14:spPr>
                  <a:solidFill>
                    <a:srgbClr val="000000"/>
                  </a:solidFill>
                </c14:spPr>
              </c14:invertSolidFillFmt>
            </c:ext>
          </c:extLst>
          <c:cat>
            <c:strRef>
              <c:f>'State Summary'!$F$102:$F$103</c:f>
              <c:strCache>
                <c:ptCount val="2"/>
                <c:pt idx="0">
                  <c:v>Revenues</c:v>
                </c:pt>
                <c:pt idx="1">
                  <c:v>Expenditures</c:v>
                </c:pt>
              </c:strCache>
            </c:strRef>
          </c:cat>
          <c:val>
            <c:numRef>
              <c:f>'State Summary'!$L$233:$M$233</c:f>
              <c:numCache>
                <c:ptCount val="2"/>
                <c:pt idx="0">
                  <c:v>52.78664263268375</c:v>
                </c:pt>
              </c:numCache>
            </c:numRef>
          </c:val>
        </c:ser>
        <c:ser>
          <c:idx val="5"/>
          <c:order val="5"/>
          <c:tx>
            <c:v>Motor Vehicle Fuel Sales Taxes</c:v>
          </c:tx>
          <c:invertIfNegative val="0"/>
          <c:extLst>
            <c:ext xmlns:c14="http://schemas.microsoft.com/office/drawing/2007/8/2/chart" uri="{6F2FDCE9-48DA-4B69-8628-5D25D57E5C99}">
              <c14:invertSolidFillFmt>
                <c14:spPr>
                  <a:solidFill>
                    <a:srgbClr val="000000"/>
                  </a:solidFill>
                </c14:spPr>
              </c14:invertSolidFillFmt>
            </c:ext>
          </c:extLst>
          <c:cat>
            <c:strRef>
              <c:f>'State Summary'!$F$102:$F$103</c:f>
              <c:strCache>
                <c:ptCount val="2"/>
                <c:pt idx="0">
                  <c:v>Revenues</c:v>
                </c:pt>
                <c:pt idx="1">
                  <c:v>Expenditures</c:v>
                </c:pt>
              </c:strCache>
            </c:strRef>
          </c:cat>
          <c:val>
            <c:numRef>
              <c:f>'State Summary'!$L$234:$M$234</c:f>
              <c:numCache>
                <c:ptCount val="2"/>
                <c:pt idx="0">
                  <c:v>15.788709423335998</c:v>
                </c:pt>
              </c:numCache>
            </c:numRef>
          </c:val>
        </c:ser>
        <c:ser>
          <c:idx val="6"/>
          <c:order val="6"/>
          <c:tx>
            <c:v>Highway Trust Fund Interest</c:v>
          </c:tx>
          <c:spPr>
            <a:pattFill prst="pct5">
              <a:fgClr>
                <a:srgbClr val="0066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'State Summary'!$F$102:$F$103</c:f>
              <c:strCache>
                <c:ptCount val="2"/>
                <c:pt idx="0">
                  <c:v>Revenues</c:v>
                </c:pt>
                <c:pt idx="1">
                  <c:v>Expenditures</c:v>
                </c:pt>
              </c:strCache>
            </c:strRef>
          </c:cat>
          <c:val>
            <c:numRef>
              <c:f>'State Summary'!$L$236:$M$236</c:f>
              <c:numCache>
                <c:ptCount val="2"/>
                <c:pt idx="0">
                  <c:v>0.7469607752278726</c:v>
                </c:pt>
              </c:numCache>
            </c:numRef>
          </c:val>
        </c:ser>
        <c:ser>
          <c:idx val="7"/>
          <c:order val="7"/>
          <c:tx>
            <c:strRef>
              <c:f>'State Summary'!$B$272</c:f>
              <c:strCache>
                <c:ptCount val="1"/>
                <c:pt idx="0">
                  <c:v>Capital Outlays</c:v>
                </c:pt>
              </c:strCache>
            </c:strRef>
          </c:tx>
          <c:spPr>
            <a:pattFill prst="trellis">
              <a:fgClr>
                <a:srgbClr val="CC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'State Summary'!$F$102:$F$103</c:f>
              <c:strCache>
                <c:ptCount val="2"/>
                <c:pt idx="0">
                  <c:v>Revenues</c:v>
                </c:pt>
                <c:pt idx="1">
                  <c:v>Expenditures</c:v>
                </c:pt>
              </c:strCache>
            </c:strRef>
          </c:cat>
          <c:val>
            <c:numRef>
              <c:f>'State Summary'!$K$272:$L$272</c:f>
              <c:numCache>
                <c:ptCount val="2"/>
                <c:pt idx="1">
                  <c:v>89.03772399999994</c:v>
                </c:pt>
              </c:numCache>
            </c:numRef>
          </c:val>
        </c:ser>
        <c:ser>
          <c:idx val="8"/>
          <c:order val="8"/>
          <c:tx>
            <c:strRef>
              <c:f>'State Summary'!$B$273</c:f>
              <c:strCache>
                <c:ptCount val="1"/>
                <c:pt idx="0">
                  <c:v>Maintenance and Services</c:v>
                </c:pt>
              </c:strCache>
            </c:strRef>
          </c:tx>
          <c:spPr>
            <a:pattFill prst="wdUpDiag">
              <a:fgClr>
                <a:srgbClr val="000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'State Summary'!$F$102:$F$103</c:f>
              <c:strCache>
                <c:ptCount val="2"/>
                <c:pt idx="0">
                  <c:v>Revenues</c:v>
                </c:pt>
                <c:pt idx="1">
                  <c:v>Expenditures</c:v>
                </c:pt>
              </c:strCache>
            </c:strRef>
          </c:cat>
          <c:val>
            <c:numRef>
              <c:f>'State Summary'!$K$273:$L$273</c:f>
              <c:numCache>
                <c:ptCount val="2"/>
                <c:pt idx="1">
                  <c:v>44.085871000000004</c:v>
                </c:pt>
              </c:numCache>
            </c:numRef>
          </c:val>
        </c:ser>
        <c:ser>
          <c:idx val="9"/>
          <c:order val="9"/>
          <c:tx>
            <c:strRef>
              <c:f>'State Summary'!$B$274</c:f>
              <c:strCache>
                <c:ptCount val="1"/>
                <c:pt idx="0">
                  <c:v>Administration, Planning, and Research</c:v>
                </c:pt>
              </c:strCache>
            </c:strRef>
          </c:tx>
          <c:spPr>
            <a:pattFill prst="wdDnDiag">
              <a:fgClr>
                <a:srgbClr val="FF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'State Summary'!$F$102:$F$103</c:f>
              <c:strCache>
                <c:ptCount val="2"/>
                <c:pt idx="0">
                  <c:v>Revenues</c:v>
                </c:pt>
                <c:pt idx="1">
                  <c:v>Expenditures</c:v>
                </c:pt>
              </c:strCache>
            </c:strRef>
          </c:cat>
          <c:val>
            <c:numRef>
              <c:f>'State Summary'!$K$274:$L$274</c:f>
              <c:numCache>
                <c:ptCount val="2"/>
                <c:pt idx="1">
                  <c:v>14.156882</c:v>
                </c:pt>
              </c:numCache>
            </c:numRef>
          </c:val>
        </c:ser>
        <c:ser>
          <c:idx val="10"/>
          <c:order val="10"/>
          <c:tx>
            <c:strRef>
              <c:f>'State Summary'!$B$275</c:f>
              <c:strCache>
                <c:ptCount val="1"/>
                <c:pt idx="0">
                  <c:v>Law Enforcement and Safety</c:v>
                </c:pt>
              </c:strCache>
            </c:strRef>
          </c:tx>
          <c:spPr>
            <a:pattFill prst="dkHorz">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'State Summary'!$K$275:$L$275</c:f>
              <c:numCache>
                <c:ptCount val="2"/>
                <c:pt idx="1">
                  <c:v>14.773299000000002</c:v>
                </c:pt>
              </c:numCache>
            </c:numRef>
          </c:val>
        </c:ser>
        <c:ser>
          <c:idx val="11"/>
          <c:order val="11"/>
          <c:tx>
            <c:strRef>
              <c:f>'State Summary'!$B$276</c:f>
              <c:strCache>
                <c:ptCount val="1"/>
                <c:pt idx="0">
                  <c:v>Debt Service</c:v>
                </c:pt>
              </c:strCache>
            </c:strRef>
          </c:tx>
          <c:spPr>
            <a:pattFill prst="lgCheck">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'State Summary'!$K$276:$L$276</c:f>
              <c:numCache>
                <c:ptCount val="2"/>
                <c:pt idx="1">
                  <c:v>17.340868999999998</c:v>
                </c:pt>
              </c:numCache>
            </c:numRef>
          </c:val>
        </c:ser>
        <c:ser>
          <c:idx val="12"/>
          <c:order val="12"/>
          <c:tx>
            <c:v>Totals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quot;$&quot;#,##0.0_);\(&quot;$&quot;#,##0.0\)" sourceLinked="0"/>
            <c:txPr>
              <a:bodyPr vert="horz" rot="0" anchor="ctr"/>
              <a:lstStyle/>
              <a:p>
                <a:pPr algn="ctr">
                  <a:defRPr lang="en-US" cap="none" sz="1400" b="1" i="0" u="none" baseline="0">
                    <a:latin typeface="Arial"/>
                    <a:ea typeface="Arial"/>
                    <a:cs typeface="Arial"/>
                  </a:defRPr>
                </a:pPr>
              </a:p>
            </c:txPr>
            <c:dLblPos val="inBase"/>
            <c:showLegendKey val="0"/>
            <c:showVal val="1"/>
            <c:showBubbleSize val="0"/>
            <c:showCatName val="0"/>
            <c:showSerName val="0"/>
            <c:showPercent val="0"/>
          </c:dLbls>
          <c:val>
            <c:numRef>
              <c:f>'State Summary'!$L$238:$M$238</c:f>
              <c:numCache>
                <c:ptCount val="2"/>
                <c:pt idx="0">
                  <c:v>196.70554033427544</c:v>
                </c:pt>
                <c:pt idx="1">
                  <c:v>179.39464500000003</c:v>
                </c:pt>
              </c:numCache>
            </c:numRef>
          </c:val>
        </c:ser>
        <c:overlap val="100"/>
        <c:gapWidth val="60"/>
        <c:axId val="61651683"/>
        <c:axId val="17994236"/>
      </c:barChart>
      <c:catAx>
        <c:axId val="61651683"/>
        <c:scaling>
          <c:orientation val="minMax"/>
        </c:scaling>
        <c:axPos val="b"/>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17994236"/>
        <c:crosses val="autoZero"/>
        <c:auto val="1"/>
        <c:lblOffset val="100"/>
        <c:noMultiLvlLbl val="0"/>
      </c:catAx>
      <c:valAx>
        <c:axId val="17994236"/>
        <c:scaling>
          <c:orientation val="minMax"/>
          <c:max val="200"/>
        </c:scaling>
        <c:axPos val="l"/>
        <c:title>
          <c:tx>
            <c:rich>
              <a:bodyPr vert="horz" rot="-5400000" anchor="ctr"/>
              <a:lstStyle/>
              <a:p>
                <a:pPr algn="ctr">
                  <a:defRPr/>
                </a:pPr>
                <a:r>
                  <a:rPr lang="en-US" cap="none" sz="1400" b="1" i="0" u="none" baseline="0">
                    <a:latin typeface="Arial"/>
                    <a:ea typeface="Arial"/>
                    <a:cs typeface="Arial"/>
                  </a:rPr>
                  <a:t>(Billions)</a:t>
                </a:r>
              </a:p>
            </c:rich>
          </c:tx>
          <c:layout/>
          <c:overlay val="0"/>
          <c:spPr>
            <a:noFill/>
            <a:ln>
              <a:noFill/>
            </a:ln>
          </c:spPr>
        </c:title>
        <c:majorGridlines/>
        <c:delete val="0"/>
        <c:numFmt formatCode="&quot;$&quot;#,##0_);\(&quot;$&quot;#,##0\)" sourceLinked="0"/>
        <c:majorTickMark val="out"/>
        <c:minorTickMark val="none"/>
        <c:tickLblPos val="nextTo"/>
        <c:txPr>
          <a:bodyPr/>
          <a:lstStyle/>
          <a:p>
            <a:pPr>
              <a:defRPr lang="en-US" cap="none" sz="1200" b="1" i="0" u="none" baseline="0">
                <a:latin typeface="Arial"/>
                <a:ea typeface="Arial"/>
                <a:cs typeface="Arial"/>
              </a:defRPr>
            </a:pPr>
          </a:p>
        </c:txPr>
        <c:crossAx val="61651683"/>
        <c:crossesAt val="1"/>
        <c:crossBetween val="between"/>
        <c:dispUnits/>
        <c:majorUnit val="25"/>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openMetadataBrowser('GCTtable',%20'PEP_2009_EST',%20'table=PEP_2009_EST_GCTT1R_US40S',%20'_lang=en')" TargetMode="External" /><Relationship Id="rId3" Type="http://schemas.openxmlformats.org/officeDocument/2006/relationships/hyperlink" Target="javascript:openMetadataBrowser('GCTtable',%20'PEP_2009_EST',%20'table=PEP_2009_EST_GCTT1R_US40S',%20'_lang=en')"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0.352</cdr:x>
      <cdr:y>0.218</cdr:y>
    </cdr:from>
    <cdr:to>
      <cdr:x>0.463</cdr:x>
      <cdr:y>0.21875</cdr:y>
    </cdr:to>
    <cdr:sp>
      <cdr:nvSpPr>
        <cdr:cNvPr id="1" name="Line 1"/>
        <cdr:cNvSpPr>
          <a:spLocks/>
        </cdr:cNvSpPr>
      </cdr:nvSpPr>
      <cdr:spPr>
        <a:xfrm flipH="1" flipV="1">
          <a:off x="3048000" y="1285875"/>
          <a:ext cx="962025" cy="0"/>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0.15175</cdr:y>
    </cdr:from>
    <cdr:to>
      <cdr:x>0.463</cdr:x>
      <cdr:y>0.15175</cdr:y>
    </cdr:to>
    <cdr:sp>
      <cdr:nvSpPr>
        <cdr:cNvPr id="2" name="Line 2"/>
        <cdr:cNvSpPr>
          <a:spLocks/>
        </cdr:cNvSpPr>
      </cdr:nvSpPr>
      <cdr:spPr>
        <a:xfrm>
          <a:off x="3048000" y="895350"/>
          <a:ext cx="962025" cy="0"/>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0.36625</cdr:x>
      <cdr:y>0.19725</cdr:y>
    </cdr:from>
    <cdr:to>
      <cdr:x>0.37525</cdr:x>
      <cdr:y>0.2315</cdr:y>
    </cdr:to>
    <cdr:sp>
      <cdr:nvSpPr>
        <cdr:cNvPr id="3" name="TextBox 5"/>
        <cdr:cNvSpPr txBox="1">
          <a:spLocks noChangeArrowheads="1"/>
        </cdr:cNvSpPr>
      </cdr:nvSpPr>
      <cdr:spPr>
        <a:xfrm>
          <a:off x="3171825" y="1162050"/>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0.36625</cdr:x>
      <cdr:y>0.16325</cdr:y>
    </cdr:from>
    <cdr:to>
      <cdr:x>0.44175</cdr:x>
      <cdr:y>0.1975</cdr:y>
    </cdr:to>
    <cdr:sp>
      <cdr:nvSpPr>
        <cdr:cNvPr id="4" name="TextBox 6"/>
        <cdr:cNvSpPr txBox="1">
          <a:spLocks noChangeArrowheads="1"/>
        </cdr:cNvSpPr>
      </cdr:nvSpPr>
      <cdr:spPr>
        <a:xfrm>
          <a:off x="3171825" y="962025"/>
          <a:ext cx="657225" cy="200025"/>
        </a:xfrm>
        <a:prstGeom prst="rect">
          <a:avLst/>
        </a:prstGeom>
        <a:noFill/>
        <a:ln w="9525" cmpd="sng">
          <a:noFill/>
        </a:ln>
      </cdr:spPr>
      <cdr:txBody>
        <a:bodyPr vertOverflow="clip" wrap="square"/>
        <a:p>
          <a:pPr algn="l">
            <a:defRPr/>
          </a:pPr>
          <a:r>
            <a:rPr lang="en-US" cap="none" sz="1400" b="1" i="0" u="none" baseline="0">
              <a:latin typeface="Arial"/>
              <a:ea typeface="Arial"/>
              <a:cs typeface="Arial"/>
            </a:rPr>
            <a:t>+$17.3</a:t>
          </a:r>
        </a:p>
      </cdr:txBody>
    </cdr:sp>
  </cdr:relSizeAnchor>
  <cdr:relSizeAnchor xmlns:cdr="http://schemas.openxmlformats.org/drawingml/2006/chartDrawing">
    <cdr:from>
      <cdr:x>0.71925</cdr:x>
      <cdr:y>0.51</cdr:y>
    </cdr:from>
    <cdr:to>
      <cdr:x>0.99375</cdr:x>
      <cdr:y>0.51</cdr:y>
    </cdr:to>
    <cdr:sp>
      <cdr:nvSpPr>
        <cdr:cNvPr id="5" name="Line 7"/>
        <cdr:cNvSpPr>
          <a:spLocks/>
        </cdr:cNvSpPr>
      </cdr:nvSpPr>
      <cdr:spPr>
        <a:xfrm>
          <a:off x="6238875" y="3019425"/>
          <a:ext cx="2381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xdr:row>
      <xdr:rowOff>0</xdr:rowOff>
    </xdr:from>
    <xdr:to>
      <xdr:col>1</xdr:col>
      <xdr:colOff>123825</xdr:colOff>
      <xdr:row>5</xdr:row>
      <xdr:rowOff>123825</xdr:rowOff>
    </xdr:to>
    <xdr:pic>
      <xdr:nvPicPr>
        <xdr:cNvPr id="1" name="Picture 2" descr="More information about this table...">
          <a:hlinkClick r:id="rId3"/>
        </xdr:cNvPr>
        <xdr:cNvPicPr preferRelativeResize="1">
          <a:picLocks noChangeAspect="1"/>
        </xdr:cNvPicPr>
      </xdr:nvPicPr>
      <xdr:blipFill>
        <a:blip r:embed="rId1"/>
        <a:stretch>
          <a:fillRect/>
        </a:stretch>
      </xdr:blipFill>
      <xdr:spPr>
        <a:xfrm>
          <a:off x="609600" y="847725"/>
          <a:ext cx="123825"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7\TABLES\LOCAL\2006LGB-2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GB2T"/>
      <sheetName val="Facilities"/>
    </sheetNames>
    <sheetDataSet>
      <sheetData sheetId="1">
        <row r="52">
          <cell r="A52" t="str">
            <v>Oregon</v>
          </cell>
        </row>
        <row r="55">
          <cell r="B55" t="str">
            <v>Hood River - White Salmon Bridge</v>
          </cell>
          <cell r="C55">
            <v>10227</v>
          </cell>
          <cell r="D55">
            <v>0</v>
          </cell>
          <cell r="E55">
            <v>0</v>
          </cell>
          <cell r="F55">
            <v>0</v>
          </cell>
          <cell r="G55">
            <v>445</v>
          </cell>
          <cell r="H55">
            <v>0</v>
          </cell>
          <cell r="I55">
            <v>445</v>
          </cell>
          <cell r="J55">
            <v>9782</v>
          </cell>
        </row>
        <row r="60">
          <cell r="A60" t="str">
            <v>Texas</v>
          </cell>
          <cell r="B60" t="str">
            <v>Cameron County International Toll Bridge</v>
          </cell>
          <cell r="C60">
            <v>23742</v>
          </cell>
          <cell r="D60">
            <v>0</v>
          </cell>
          <cell r="E60">
            <v>755</v>
          </cell>
          <cell r="F60">
            <v>755</v>
          </cell>
          <cell r="G60">
            <v>1515</v>
          </cell>
          <cell r="H60">
            <v>755</v>
          </cell>
          <cell r="I60">
            <v>2270</v>
          </cell>
          <cell r="J60">
            <v>22227</v>
          </cell>
        </row>
        <row r="61">
          <cell r="B61" t="str">
            <v>Del Rio International Bridge</v>
          </cell>
          <cell r="C61">
            <v>3045</v>
          </cell>
          <cell r="D61">
            <v>0</v>
          </cell>
          <cell r="E61">
            <v>315</v>
          </cell>
          <cell r="F61">
            <v>315</v>
          </cell>
          <cell r="G61">
            <v>0</v>
          </cell>
          <cell r="H61">
            <v>315</v>
          </cell>
          <cell r="I61">
            <v>315</v>
          </cell>
          <cell r="J61">
            <v>3045</v>
          </cell>
        </row>
        <row r="62">
          <cell r="B62" t="str">
            <v>Eagle Pass-Piedras Negras International Bridge</v>
          </cell>
          <cell r="C62">
            <v>15645</v>
          </cell>
          <cell r="D62">
            <v>0</v>
          </cell>
          <cell r="E62">
            <v>0</v>
          </cell>
          <cell r="F62">
            <v>0</v>
          </cell>
          <cell r="G62">
            <v>885</v>
          </cell>
          <cell r="H62">
            <v>0</v>
          </cell>
          <cell r="I62">
            <v>885</v>
          </cell>
          <cell r="J62">
            <v>14760</v>
          </cell>
        </row>
        <row r="63">
          <cell r="B63" t="str">
            <v>Fort Bend Toll Road</v>
          </cell>
          <cell r="C63">
            <v>135890</v>
          </cell>
          <cell r="D63">
            <v>0</v>
          </cell>
          <cell r="E63">
            <v>0</v>
          </cell>
          <cell r="F63">
            <v>0</v>
          </cell>
          <cell r="G63">
            <v>0</v>
          </cell>
          <cell r="H63">
            <v>0</v>
          </cell>
          <cell r="I63">
            <v>0</v>
          </cell>
          <cell r="J63">
            <v>135890</v>
          </cell>
        </row>
        <row r="64">
          <cell r="B64" t="str">
            <v>Harris County Toll Facilities  5/</v>
          </cell>
          <cell r="C64">
            <v>1707237</v>
          </cell>
          <cell r="D64">
            <v>185825</v>
          </cell>
          <cell r="E64">
            <v>21940</v>
          </cell>
          <cell r="F64">
            <v>207765</v>
          </cell>
          <cell r="G64">
            <v>4085</v>
          </cell>
          <cell r="H64">
            <v>21940</v>
          </cell>
          <cell r="I64">
            <v>26025</v>
          </cell>
          <cell r="J64">
            <v>1888977</v>
          </cell>
        </row>
        <row r="65">
          <cell r="B65" t="str">
            <v>Laredo-Nuevo Laredo International Bridge</v>
          </cell>
          <cell r="C65">
            <v>77920</v>
          </cell>
          <cell r="D65">
            <v>0</v>
          </cell>
          <cell r="E65">
            <v>1395</v>
          </cell>
          <cell r="F65">
            <v>1395</v>
          </cell>
          <cell r="G65">
            <v>1770</v>
          </cell>
          <cell r="H65">
            <v>1395</v>
          </cell>
          <cell r="I65">
            <v>3165</v>
          </cell>
          <cell r="J65">
            <v>76150</v>
          </cell>
        </row>
        <row r="66">
          <cell r="B66" t="str">
            <v>McAllen International Toll Bridge</v>
          </cell>
          <cell r="C66">
            <v>1730</v>
          </cell>
          <cell r="D66">
            <v>0</v>
          </cell>
          <cell r="E66">
            <v>0</v>
          </cell>
          <cell r="F66">
            <v>0</v>
          </cell>
          <cell r="G66">
            <v>210</v>
          </cell>
          <cell r="H66">
            <v>0</v>
          </cell>
          <cell r="I66">
            <v>210</v>
          </cell>
          <cell r="J66">
            <v>1520</v>
          </cell>
        </row>
        <row r="67">
          <cell r="B67" t="str">
            <v>Pharr-Reynosa International Toll Bridge</v>
          </cell>
          <cell r="C67">
            <v>18740</v>
          </cell>
          <cell r="D67">
            <v>0</v>
          </cell>
          <cell r="E67">
            <v>0</v>
          </cell>
          <cell r="F67">
            <v>0</v>
          </cell>
          <cell r="G67">
            <v>465</v>
          </cell>
          <cell r="H67">
            <v>0</v>
          </cell>
          <cell r="I67">
            <v>465</v>
          </cell>
          <cell r="J67">
            <v>18275</v>
          </cell>
        </row>
        <row r="68">
          <cell r="B68" t="str">
            <v>Roma International Toll Bridge</v>
          </cell>
          <cell r="C68">
            <v>2120</v>
          </cell>
          <cell r="D68">
            <v>0</v>
          </cell>
          <cell r="E68">
            <v>0</v>
          </cell>
          <cell r="F68">
            <v>0</v>
          </cell>
          <cell r="G68">
            <v>365</v>
          </cell>
          <cell r="H68">
            <v>0</v>
          </cell>
          <cell r="I68">
            <v>365</v>
          </cell>
          <cell r="J68">
            <v>1755</v>
          </cell>
        </row>
        <row r="69">
          <cell r="B69" t="str">
            <v>San Luis Pass-Vacek Bridge</v>
          </cell>
          <cell r="C69">
            <v>6085</v>
          </cell>
          <cell r="D69">
            <v>0</v>
          </cell>
          <cell r="E69">
            <v>0</v>
          </cell>
          <cell r="F69">
            <v>0</v>
          </cell>
          <cell r="G69">
            <v>400</v>
          </cell>
          <cell r="H69">
            <v>0</v>
          </cell>
          <cell r="I69">
            <v>400</v>
          </cell>
          <cell r="J69">
            <v>5685</v>
          </cell>
        </row>
        <row r="70">
          <cell r="B70" t="str">
            <v>Zaragosa Bridge</v>
          </cell>
          <cell r="C70">
            <v>1724</v>
          </cell>
          <cell r="D70">
            <v>0</v>
          </cell>
          <cell r="E70">
            <v>0</v>
          </cell>
          <cell r="F70">
            <v>0</v>
          </cell>
          <cell r="G70">
            <v>822</v>
          </cell>
          <cell r="H70">
            <v>0</v>
          </cell>
          <cell r="I70">
            <v>822</v>
          </cell>
          <cell r="J70">
            <v>902</v>
          </cell>
        </row>
        <row r="71">
          <cell r="B71" t="str">
            <v>Total</v>
          </cell>
          <cell r="C71">
            <v>1993878</v>
          </cell>
          <cell r="D71">
            <v>185825</v>
          </cell>
          <cell r="E71">
            <v>24405</v>
          </cell>
          <cell r="F71">
            <v>210230</v>
          </cell>
          <cell r="G71">
            <v>10517</v>
          </cell>
          <cell r="H71">
            <v>24405</v>
          </cell>
          <cell r="I71">
            <v>34922</v>
          </cell>
          <cell r="J71">
            <v>2169186</v>
          </cell>
        </row>
        <row r="72">
          <cell r="A72" t="str">
            <v>Virginia</v>
          </cell>
          <cell r="B72" t="str">
            <v>Chesapeake Expressway</v>
          </cell>
          <cell r="C72">
            <v>21358</v>
          </cell>
          <cell r="D72">
            <v>272</v>
          </cell>
          <cell r="E72">
            <v>0</v>
          </cell>
          <cell r="F72">
            <v>272</v>
          </cell>
          <cell r="G72">
            <v>0</v>
          </cell>
          <cell r="H72">
            <v>0</v>
          </cell>
          <cell r="I72">
            <v>0</v>
          </cell>
          <cell r="J72">
            <v>21630</v>
          </cell>
        </row>
        <row r="74">
          <cell r="B74" t="str">
            <v>Richmond Expressway System</v>
          </cell>
          <cell r="C74">
            <v>159216</v>
          </cell>
          <cell r="D74">
            <v>0</v>
          </cell>
          <cell r="E74">
            <v>0</v>
          </cell>
          <cell r="F74">
            <v>0</v>
          </cell>
          <cell r="G74">
            <v>4157</v>
          </cell>
          <cell r="H74">
            <v>0</v>
          </cell>
          <cell r="I74">
            <v>4157</v>
          </cell>
          <cell r="J74">
            <v>155059</v>
          </cell>
        </row>
        <row r="75">
          <cell r="B75" t="str">
            <v>Total</v>
          </cell>
          <cell r="C75">
            <v>180574</v>
          </cell>
          <cell r="D75">
            <v>272</v>
          </cell>
          <cell r="E75">
            <v>0</v>
          </cell>
          <cell r="F75">
            <v>272</v>
          </cell>
          <cell r="G75">
            <v>4157</v>
          </cell>
          <cell r="H75">
            <v>0</v>
          </cell>
          <cell r="I75">
            <v>4157</v>
          </cell>
          <cell r="J75">
            <v>176689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hwa.dot.gov/policyinformation/statistics/2007/2007_hwy_statistics.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fhwa.dot.gov/policyinformation/statistics/2007/xls/ldf.xls"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fhwa.dot.gov/policyinformation/statistics/2007/xls/sf2.xls" TargetMode="Externa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fhwa.dot.gov/policyinformation/statistics/2007/lgf2.cfm" TargetMode="External" /><Relationship Id="rId2" Type="http://schemas.openxmlformats.org/officeDocument/2006/relationships/hyperlink" Target="http://www.fhwa.dot.gov/policyinformation/statistics/2008/xls/lgf2.xls" TargetMode="Externa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fhwa.dot.gov/policyinformation/statistics/2007/xls/vm2.xls"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javascript:openMetadataBrowser('GCTtable',%20'PEP_2009_EST',%20'table=PEP_2009_EST_GCTT1R_US40S',%20'_lang=en')" TargetMode="External" /><Relationship Id="rId2" Type="http://schemas.openxmlformats.org/officeDocument/2006/relationships/hyperlink" Target="javascript:openMetadataBrowser('GCTtable',%20'PEP_2009_EST',%20'table=PEP_2009_EST_GCTT1R_US40S',%20'_lang=en')" TargetMode="Externa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fhwa.dot.gov/policyinformation/statistics/2007/fe10.cfm" TargetMode="External" /><Relationship Id="rId2" Type="http://schemas.openxmlformats.org/officeDocument/2006/relationships/hyperlink" Target="http://www.ustreas.gov/offices/domestic-finance/debt-management/interest-rate/yield_historical_main.shtml"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hwa.dot.gov/policyinformation/statistics/2007/xls/hf10.x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hwa.dot.gov/policyinformation/statistics/2007/xls/sb2t.x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hwa.dot.gov/policyinformation/statistics/2007/xls/lgb2t.xls" TargetMode="External" /><Relationship Id="rId2" Type="http://schemas.openxmlformats.org/officeDocument/2006/relationships/hyperlink" Target="http://www.fhwa.dot.gov/policyinformation/statistics/2008/xls/lgb2t.xl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nsus.gov/compendia/statab/tables/09s1020.xls" TargetMode="External" /><Relationship Id="rId2" Type="http://schemas.openxmlformats.org/officeDocument/2006/relationships/hyperlink" Target="http://www.api.org/statistics/fueltaxes/upload/MotorFuelNotesJan20092.pdf" TargetMode="External" /><Relationship Id="rId3" Type="http://schemas.openxmlformats.org/officeDocument/2006/relationships/hyperlink" Target="http://www.taxadmin.org/fta/rate/sales.html"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hwa.dot.gov/policyinformation/statistics/2007/xls/2007hdf.xls"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fhwa.dot.gov/policyinformation/statistics/2007/xls/sdf.xls" TargetMode="External" /></Relationships>
</file>

<file path=xl/worksheets/sheet1.xml><?xml version="1.0" encoding="utf-8"?>
<worksheet xmlns="http://schemas.openxmlformats.org/spreadsheetml/2006/main" xmlns:r="http://schemas.openxmlformats.org/officeDocument/2006/relationships">
  <dimension ref="A1:A297"/>
  <sheetViews>
    <sheetView workbookViewId="0" topLeftCell="A1">
      <selection activeCell="A1" sqref="A1"/>
    </sheetView>
  </sheetViews>
  <sheetFormatPr defaultColWidth="9.140625" defaultRowHeight="12.75"/>
  <cols>
    <col min="1" max="1" width="80.7109375" style="0" customWidth="1"/>
  </cols>
  <sheetData>
    <row r="1" ht="15.75">
      <c r="A1" s="2" t="s">
        <v>353</v>
      </c>
    </row>
    <row r="2" ht="12.75">
      <c r="A2" s="1"/>
    </row>
    <row r="3" ht="51">
      <c r="A3" s="1" t="s">
        <v>447</v>
      </c>
    </row>
    <row r="4" ht="89.25">
      <c r="A4" s="1" t="s">
        <v>325</v>
      </c>
    </row>
    <row r="5" ht="12.75">
      <c r="A5" s="1"/>
    </row>
    <row r="6" ht="51">
      <c r="A6" s="1" t="s">
        <v>477</v>
      </c>
    </row>
    <row r="7" ht="12.75">
      <c r="A7" s="1"/>
    </row>
    <row r="8" ht="76.5">
      <c r="A8" s="1" t="s">
        <v>326</v>
      </c>
    </row>
    <row r="9" ht="12.75">
      <c r="A9" s="1"/>
    </row>
    <row r="10" ht="127.5">
      <c r="A10" s="1" t="s">
        <v>327</v>
      </c>
    </row>
    <row r="11" ht="12.75">
      <c r="A11" s="1"/>
    </row>
    <row r="12" ht="38.25">
      <c r="A12" s="1" t="s">
        <v>387</v>
      </c>
    </row>
    <row r="13" ht="12.75">
      <c r="A13" s="1"/>
    </row>
    <row r="14" ht="51">
      <c r="A14" s="1" t="s">
        <v>328</v>
      </c>
    </row>
    <row r="15" ht="12.75">
      <c r="A15" s="1"/>
    </row>
    <row r="16" ht="76.5">
      <c r="A16" s="1" t="s">
        <v>388</v>
      </c>
    </row>
    <row r="17" ht="12.75">
      <c r="A17" s="1"/>
    </row>
    <row r="18" ht="76.5">
      <c r="A18" s="1" t="s">
        <v>105</v>
      </c>
    </row>
    <row r="19" ht="12.75">
      <c r="A19" s="1"/>
    </row>
    <row r="20" ht="63.75">
      <c r="A20" s="1" t="s">
        <v>438</v>
      </c>
    </row>
    <row r="21" ht="12.75">
      <c r="A21" s="1"/>
    </row>
    <row r="22" ht="89.25">
      <c r="A22" s="1" t="s">
        <v>329</v>
      </c>
    </row>
    <row r="23" ht="114.75">
      <c r="A23" s="1" t="s">
        <v>902</v>
      </c>
    </row>
    <row r="24" ht="63.75">
      <c r="A24" s="1" t="s">
        <v>330</v>
      </c>
    </row>
    <row r="25" ht="12.75">
      <c r="A25" s="1"/>
    </row>
    <row r="26" ht="15.75">
      <c r="A26" s="2" t="s">
        <v>478</v>
      </c>
    </row>
    <row r="27" ht="12.75">
      <c r="A27" s="1"/>
    </row>
    <row r="28" ht="38.25">
      <c r="A28" s="1" t="s">
        <v>479</v>
      </c>
    </row>
    <row r="29" ht="12.75">
      <c r="A29" s="3" t="s">
        <v>480</v>
      </c>
    </row>
    <row r="30" ht="51">
      <c r="A30" s="1" t="s">
        <v>331</v>
      </c>
    </row>
    <row r="31" ht="12.75">
      <c r="A31" s="1"/>
    </row>
    <row r="32" ht="25.5">
      <c r="A32" s="1" t="s">
        <v>481</v>
      </c>
    </row>
    <row r="33" ht="12.75">
      <c r="A33" s="1"/>
    </row>
    <row r="34" ht="102">
      <c r="A34" s="1" t="s">
        <v>332</v>
      </c>
    </row>
    <row r="35" ht="12.75">
      <c r="A35" s="1"/>
    </row>
    <row r="36" ht="102">
      <c r="A36" s="709" t="s">
        <v>348</v>
      </c>
    </row>
    <row r="37" ht="12.75">
      <c r="A37" s="1"/>
    </row>
    <row r="38" ht="15.75">
      <c r="A38" s="2" t="s">
        <v>482</v>
      </c>
    </row>
    <row r="39" ht="12.75">
      <c r="A39" s="1"/>
    </row>
    <row r="40" ht="12.75">
      <c r="A40" s="1" t="s">
        <v>349</v>
      </c>
    </row>
    <row r="41" ht="12.75">
      <c r="A41" s="1" t="s">
        <v>350</v>
      </c>
    </row>
    <row r="42" ht="12.75">
      <c r="A42" s="1" t="s">
        <v>1281</v>
      </c>
    </row>
    <row r="43" ht="12.75">
      <c r="A43" s="1" t="s">
        <v>1282</v>
      </c>
    </row>
    <row r="44" ht="12.75">
      <c r="A44" s="1" t="s">
        <v>1284</v>
      </c>
    </row>
    <row r="45" ht="12.75">
      <c r="A45" s="1" t="s">
        <v>351</v>
      </c>
    </row>
    <row r="46" ht="12.75">
      <c r="A46" s="1" t="s">
        <v>352</v>
      </c>
    </row>
    <row r="47" ht="12.75">
      <c r="A47" s="1" t="s">
        <v>901</v>
      </c>
    </row>
    <row r="48" ht="12.75">
      <c r="A48" s="1" t="s">
        <v>1283</v>
      </c>
    </row>
    <row r="49" ht="12.75">
      <c r="A49" s="1" t="s">
        <v>976</v>
      </c>
    </row>
    <row r="50" ht="12.75">
      <c r="A50" s="725" t="s">
        <v>977</v>
      </c>
    </row>
    <row r="51" ht="12.75">
      <c r="A51" s="726" t="s">
        <v>978</v>
      </c>
    </row>
    <row r="52" ht="12.75">
      <c r="A52" s="726" t="s">
        <v>979</v>
      </c>
    </row>
    <row r="53" ht="12.75">
      <c r="A53" s="726" t="s">
        <v>980</v>
      </c>
    </row>
    <row r="54" ht="12.75">
      <c r="A54" s="726" t="s">
        <v>981</v>
      </c>
    </row>
    <row r="55" ht="12.75">
      <c r="A55" s="726"/>
    </row>
    <row r="56" ht="12.75">
      <c r="A56" s="726"/>
    </row>
    <row r="57" ht="12.75">
      <c r="A57" s="726"/>
    </row>
    <row r="58" ht="12.75">
      <c r="A58" s="726"/>
    </row>
    <row r="59" ht="12.75">
      <c r="A59" s="726"/>
    </row>
    <row r="60" ht="12.75">
      <c r="A60" s="726"/>
    </row>
    <row r="61" ht="12.75">
      <c r="A61" s="726"/>
    </row>
    <row r="62" ht="12.75">
      <c r="A62" s="726"/>
    </row>
    <row r="63" ht="12.75">
      <c r="A63" s="726"/>
    </row>
    <row r="64" ht="12.75">
      <c r="A64" s="726"/>
    </row>
    <row r="65" ht="12.75">
      <c r="A65" s="727"/>
    </row>
    <row r="66" ht="12.75">
      <c r="A66" s="727"/>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row r="265" ht="12.75">
      <c r="A265" s="1"/>
    </row>
    <row r="266" ht="12.75">
      <c r="A266" s="1"/>
    </row>
    <row r="267" ht="12.75">
      <c r="A267" s="1"/>
    </row>
    <row r="268" ht="12.75">
      <c r="A268" s="1"/>
    </row>
    <row r="269" ht="12.75">
      <c r="A269" s="1"/>
    </row>
    <row r="270" ht="12.75">
      <c r="A270" s="1"/>
    </row>
    <row r="271" ht="12.75">
      <c r="A271" s="1"/>
    </row>
    <row r="272" ht="12.75">
      <c r="A272" s="1"/>
    </row>
    <row r="273" ht="12.75">
      <c r="A273" s="1"/>
    </row>
    <row r="274" ht="12.75">
      <c r="A274" s="1"/>
    </row>
    <row r="275" ht="12.75">
      <c r="A275" s="1"/>
    </row>
    <row r="276" ht="12.75">
      <c r="A276" s="1"/>
    </row>
    <row r="277" ht="12.75">
      <c r="A277" s="1"/>
    </row>
    <row r="278" ht="12.75">
      <c r="A278" s="1"/>
    </row>
    <row r="279" ht="12.75">
      <c r="A279" s="1"/>
    </row>
    <row r="280" ht="12.75">
      <c r="A280" s="1"/>
    </row>
    <row r="281" ht="12.75">
      <c r="A281" s="1"/>
    </row>
    <row r="282" ht="12.75">
      <c r="A282" s="1"/>
    </row>
    <row r="283" ht="12.75">
      <c r="A283" s="1"/>
    </row>
    <row r="284" ht="12.75">
      <c r="A284" s="1"/>
    </row>
    <row r="285" ht="12.75">
      <c r="A285" s="1"/>
    </row>
    <row r="286" ht="12.75">
      <c r="A286" s="1"/>
    </row>
    <row r="287" ht="12.75">
      <c r="A287" s="1"/>
    </row>
    <row r="288" ht="12.75">
      <c r="A288" s="1"/>
    </row>
    <row r="289" ht="12.75">
      <c r="A289" s="1"/>
    </row>
    <row r="290" ht="12.75">
      <c r="A290" s="1"/>
    </row>
    <row r="291" ht="12.75">
      <c r="A291" s="1"/>
    </row>
    <row r="292" ht="12.75">
      <c r="A292" s="1"/>
    </row>
    <row r="293" ht="12.75">
      <c r="A293" s="1"/>
    </row>
    <row r="294" ht="12.75">
      <c r="A294" s="1"/>
    </row>
    <row r="295" ht="12.75">
      <c r="A295" s="1"/>
    </row>
    <row r="296" ht="12.75">
      <c r="A296" s="1"/>
    </row>
    <row r="297" ht="12.75">
      <c r="A297" s="1"/>
    </row>
  </sheetData>
  <hyperlinks>
    <hyperlink ref="A29" r:id="rId1" display="http://www.fhwa.dot.gov/policyinformation/statistics/2007/2007_hwy_statistics.pdf"/>
  </hyperlinks>
  <printOptions/>
  <pageMargins left="0.75" right="0.75" top="1" bottom="1" header="0.5" footer="0.5"/>
  <pageSetup horizontalDpi="300" verticalDpi="300" orientation="portrait" r:id="rId2"/>
</worksheet>
</file>

<file path=xl/worksheets/sheet10.xml><?xml version="1.0" encoding="utf-8"?>
<worksheet xmlns="http://schemas.openxmlformats.org/spreadsheetml/2006/main" xmlns:r="http://schemas.openxmlformats.org/officeDocument/2006/relationships">
  <dimension ref="A1:Q76"/>
  <sheetViews>
    <sheetView workbookViewId="0" topLeftCell="A1">
      <selection activeCell="A36" sqref="A36"/>
    </sheetView>
  </sheetViews>
  <sheetFormatPr defaultColWidth="9.140625" defaultRowHeight="12.75"/>
  <cols>
    <col min="1" max="1" width="11.140625" style="0" customWidth="1"/>
    <col min="15" max="15" width="18.7109375" style="0" bestFit="1" customWidth="1"/>
    <col min="16" max="16" width="11.28125" style="0" bestFit="1" customWidth="1"/>
  </cols>
  <sheetData>
    <row r="1" spans="1:13" ht="12.75">
      <c r="A1" s="575" t="s">
        <v>28</v>
      </c>
      <c r="B1" s="576"/>
      <c r="C1" s="576"/>
      <c r="D1" s="576"/>
      <c r="E1" s="576"/>
      <c r="F1" s="576"/>
      <c r="G1" s="576"/>
      <c r="H1" s="576"/>
      <c r="I1" s="576"/>
      <c r="J1" s="576"/>
      <c r="K1" s="576"/>
      <c r="L1" s="576"/>
      <c r="M1" s="576"/>
    </row>
    <row r="2" spans="1:13" ht="12.75">
      <c r="A2" s="572"/>
      <c r="B2" s="572"/>
      <c r="C2" s="572"/>
      <c r="D2" s="572"/>
      <c r="E2" s="572"/>
      <c r="F2" s="572"/>
      <c r="G2" s="572"/>
      <c r="H2" s="572"/>
      <c r="I2" s="572"/>
      <c r="J2" s="572"/>
      <c r="K2" s="572"/>
      <c r="L2" s="572"/>
      <c r="M2" s="572"/>
    </row>
    <row r="3" spans="1:13" ht="12.75">
      <c r="A3" s="577" t="s">
        <v>29</v>
      </c>
      <c r="B3" s="512"/>
      <c r="C3" s="578" t="s">
        <v>572</v>
      </c>
      <c r="D3" s="578"/>
      <c r="E3" s="578"/>
      <c r="F3" s="578"/>
      <c r="G3" s="578"/>
      <c r="H3" s="578"/>
      <c r="I3" s="578"/>
      <c r="J3" s="578"/>
      <c r="K3" s="578"/>
      <c r="L3" s="512"/>
      <c r="M3" s="579" t="s">
        <v>11</v>
      </c>
    </row>
    <row r="4" spans="1:13" ht="12.75">
      <c r="A4" s="580"/>
      <c r="B4" s="905" t="s">
        <v>12</v>
      </c>
      <c r="C4" s="906"/>
      <c r="D4" s="906"/>
      <c r="E4" s="939"/>
      <c r="F4" s="940" t="s">
        <v>13</v>
      </c>
      <c r="G4" s="906"/>
      <c r="H4" s="906"/>
      <c r="I4" s="939"/>
      <c r="J4" s="581" t="s">
        <v>14</v>
      </c>
      <c r="K4" s="582"/>
      <c r="L4" s="582"/>
      <c r="M4" s="583"/>
    </row>
    <row r="5" spans="1:13" ht="12.75">
      <c r="A5" s="584"/>
      <c r="B5" s="585" t="s">
        <v>15</v>
      </c>
      <c r="C5" s="585"/>
      <c r="D5" s="585"/>
      <c r="E5" s="585"/>
      <c r="F5" s="586" t="s">
        <v>487</v>
      </c>
      <c r="G5" s="585"/>
      <c r="H5" s="585"/>
      <c r="I5" s="585"/>
      <c r="J5" s="586"/>
      <c r="K5" s="585"/>
      <c r="L5" s="585"/>
      <c r="M5" s="587"/>
    </row>
    <row r="6" spans="1:13" ht="12.75">
      <c r="A6" s="588" t="s">
        <v>491</v>
      </c>
      <c r="B6" s="589" t="s">
        <v>1290</v>
      </c>
      <c r="C6" s="589" t="s">
        <v>487</v>
      </c>
      <c r="D6" s="589"/>
      <c r="E6" s="589"/>
      <c r="F6" s="590" t="s">
        <v>1290</v>
      </c>
      <c r="G6" s="589" t="s">
        <v>487</v>
      </c>
      <c r="H6" s="589"/>
      <c r="I6" s="589"/>
      <c r="J6" s="590" t="s">
        <v>1290</v>
      </c>
      <c r="K6" s="589" t="s">
        <v>487</v>
      </c>
      <c r="L6" s="589"/>
      <c r="M6" s="589"/>
    </row>
    <row r="7" spans="1:13" ht="12.75">
      <c r="A7" s="584"/>
      <c r="B7" s="589" t="s">
        <v>176</v>
      </c>
      <c r="C7" s="589" t="s">
        <v>1305</v>
      </c>
      <c r="D7" s="589" t="s">
        <v>1305</v>
      </c>
      <c r="E7" s="589" t="s">
        <v>16</v>
      </c>
      <c r="F7" s="590" t="s">
        <v>176</v>
      </c>
      <c r="G7" s="589" t="s">
        <v>1305</v>
      </c>
      <c r="H7" s="589" t="s">
        <v>1305</v>
      </c>
      <c r="I7" s="589" t="s">
        <v>16</v>
      </c>
      <c r="J7" s="590" t="s">
        <v>176</v>
      </c>
      <c r="K7" s="589" t="s">
        <v>1305</v>
      </c>
      <c r="L7" s="589" t="s">
        <v>1305</v>
      </c>
      <c r="M7" s="589" t="s">
        <v>16</v>
      </c>
    </row>
    <row r="8" spans="1:13" ht="12.75">
      <c r="A8" s="584"/>
      <c r="B8" s="589" t="s">
        <v>1305</v>
      </c>
      <c r="C8" s="589" t="s">
        <v>489</v>
      </c>
      <c r="D8" s="589" t="s">
        <v>17</v>
      </c>
      <c r="E8" s="589" t="s">
        <v>1292</v>
      </c>
      <c r="F8" s="590" t="s">
        <v>1305</v>
      </c>
      <c r="G8" s="589" t="s">
        <v>489</v>
      </c>
      <c r="H8" s="589" t="s">
        <v>17</v>
      </c>
      <c r="I8" s="589" t="s">
        <v>1292</v>
      </c>
      <c r="J8" s="590" t="s">
        <v>1305</v>
      </c>
      <c r="K8" s="589" t="s">
        <v>489</v>
      </c>
      <c r="L8" s="589" t="s">
        <v>17</v>
      </c>
      <c r="M8" s="589" t="s">
        <v>1292</v>
      </c>
    </row>
    <row r="9" spans="1:13" ht="12.75">
      <c r="A9" s="591"/>
      <c r="B9" s="592" t="s">
        <v>178</v>
      </c>
      <c r="C9" s="592" t="s">
        <v>5</v>
      </c>
      <c r="D9" s="592" t="s">
        <v>5</v>
      </c>
      <c r="E9" s="592" t="s">
        <v>5</v>
      </c>
      <c r="F9" s="593" t="s">
        <v>178</v>
      </c>
      <c r="G9" s="592" t="s">
        <v>5</v>
      </c>
      <c r="H9" s="592" t="s">
        <v>5</v>
      </c>
      <c r="I9" s="592" t="s">
        <v>5</v>
      </c>
      <c r="J9" s="593" t="s">
        <v>178</v>
      </c>
      <c r="K9" s="592" t="s">
        <v>5</v>
      </c>
      <c r="L9" s="592" t="s">
        <v>5</v>
      </c>
      <c r="M9" s="592" t="s">
        <v>5</v>
      </c>
    </row>
    <row r="10" spans="1:17" ht="12.75">
      <c r="A10" s="594" t="s">
        <v>30</v>
      </c>
      <c r="B10" s="681">
        <v>108628</v>
      </c>
      <c r="C10" s="595">
        <v>108628</v>
      </c>
      <c r="D10" s="595"/>
      <c r="E10" s="595"/>
      <c r="F10" s="685">
        <v>142571</v>
      </c>
      <c r="G10" s="595">
        <v>122806</v>
      </c>
      <c r="H10" s="595">
        <v>78</v>
      </c>
      <c r="I10" s="595">
        <v>19687</v>
      </c>
      <c r="J10" s="685"/>
      <c r="K10" s="595"/>
      <c r="L10" s="595"/>
      <c r="M10" s="595"/>
      <c r="P10" s="275"/>
      <c r="Q10" s="275"/>
    </row>
    <row r="11" spans="1:17" ht="12.75">
      <c r="A11" s="594" t="s">
        <v>31</v>
      </c>
      <c r="B11" s="682">
        <v>926</v>
      </c>
      <c r="C11" s="596">
        <v>864</v>
      </c>
      <c r="D11" s="596"/>
      <c r="E11" s="596">
        <v>62</v>
      </c>
      <c r="F11" s="686">
        <v>19853</v>
      </c>
      <c r="G11" s="596">
        <v>1995</v>
      </c>
      <c r="H11" s="596"/>
      <c r="I11" s="596">
        <v>17858</v>
      </c>
      <c r="J11" s="686"/>
      <c r="K11" s="596"/>
      <c r="L11" s="596"/>
      <c r="M11" s="596"/>
      <c r="P11" s="275"/>
      <c r="Q11" s="275"/>
    </row>
    <row r="12" spans="1:17" ht="12.75">
      <c r="A12" s="594" t="s">
        <v>32</v>
      </c>
      <c r="B12" s="682">
        <v>816706</v>
      </c>
      <c r="C12" s="596">
        <v>816706</v>
      </c>
      <c r="D12" s="596"/>
      <c r="E12" s="596"/>
      <c r="F12" s="686"/>
      <c r="G12" s="596"/>
      <c r="H12" s="596"/>
      <c r="I12" s="596"/>
      <c r="J12" s="686"/>
      <c r="K12" s="596"/>
      <c r="L12" s="596"/>
      <c r="M12" s="596"/>
      <c r="P12" s="275"/>
      <c r="Q12" s="275"/>
    </row>
    <row r="13" spans="1:17" ht="12.75">
      <c r="A13" s="594" t="s">
        <v>33</v>
      </c>
      <c r="B13" s="682"/>
      <c r="C13" s="596"/>
      <c r="D13" s="596"/>
      <c r="E13" s="596"/>
      <c r="F13" s="686"/>
      <c r="G13" s="596"/>
      <c r="H13" s="596"/>
      <c r="I13" s="596"/>
      <c r="J13" s="686"/>
      <c r="K13" s="596"/>
      <c r="L13" s="596"/>
      <c r="M13" s="596"/>
      <c r="P13" s="275"/>
      <c r="Q13" s="275"/>
    </row>
    <row r="14" spans="1:17" ht="12.75">
      <c r="A14" s="597" t="s">
        <v>34</v>
      </c>
      <c r="B14" s="681">
        <v>4677049</v>
      </c>
      <c r="C14" s="595">
        <v>4670223</v>
      </c>
      <c r="D14" s="595">
        <v>6826</v>
      </c>
      <c r="E14" s="595"/>
      <c r="F14" s="685"/>
      <c r="G14" s="595"/>
      <c r="H14" s="595"/>
      <c r="I14" s="595"/>
      <c r="J14" s="685">
        <v>338994</v>
      </c>
      <c r="K14" s="595">
        <v>321639</v>
      </c>
      <c r="L14" s="595"/>
      <c r="M14" s="595">
        <v>17355</v>
      </c>
      <c r="P14" s="275"/>
      <c r="Q14" s="275"/>
    </row>
    <row r="15" spans="1:17" ht="12.75">
      <c r="A15" s="594" t="s">
        <v>221</v>
      </c>
      <c r="B15" s="682">
        <v>211353</v>
      </c>
      <c r="C15" s="596">
        <v>211353</v>
      </c>
      <c r="D15" s="458"/>
      <c r="E15" s="596"/>
      <c r="F15" s="686"/>
      <c r="G15" s="596"/>
      <c r="H15" s="596"/>
      <c r="I15" s="596"/>
      <c r="J15" s="686">
        <v>98082</v>
      </c>
      <c r="K15" s="596">
        <v>93000</v>
      </c>
      <c r="L15" s="596"/>
      <c r="M15" s="596">
        <v>5082</v>
      </c>
      <c r="P15" s="275"/>
      <c r="Q15" s="275"/>
    </row>
    <row r="16" spans="1:17" ht="12.75">
      <c r="A16" s="594" t="s">
        <v>35</v>
      </c>
      <c r="B16" s="682">
        <v>36351</v>
      </c>
      <c r="C16" s="596">
        <v>36351</v>
      </c>
      <c r="D16" s="458"/>
      <c r="E16" s="596"/>
      <c r="F16" s="686">
        <v>47069</v>
      </c>
      <c r="G16" s="596">
        <v>47069</v>
      </c>
      <c r="H16" s="596"/>
      <c r="I16" s="596"/>
      <c r="J16" s="686"/>
      <c r="K16" s="596"/>
      <c r="L16" s="596"/>
      <c r="M16" s="596"/>
      <c r="P16" s="275"/>
      <c r="Q16" s="275"/>
    </row>
    <row r="17" spans="1:17" ht="12.75">
      <c r="A17" s="520" t="s">
        <v>36</v>
      </c>
      <c r="B17" s="683"/>
      <c r="C17" s="598"/>
      <c r="D17" s="599"/>
      <c r="E17" s="598"/>
      <c r="F17" s="687"/>
      <c r="G17" s="598"/>
      <c r="H17" s="598"/>
      <c r="I17" s="598"/>
      <c r="J17" s="687"/>
      <c r="K17" s="598"/>
      <c r="L17" s="598"/>
      <c r="M17" s="598"/>
      <c r="P17" s="275"/>
      <c r="Q17" s="275"/>
    </row>
    <row r="18" spans="1:17" ht="12.75">
      <c r="A18" s="594">
        <v>7</v>
      </c>
      <c r="B18" s="682"/>
      <c r="C18" s="596"/>
      <c r="D18" s="458"/>
      <c r="E18" s="596"/>
      <c r="F18" s="686"/>
      <c r="G18" s="596"/>
      <c r="H18" s="596"/>
      <c r="I18" s="596"/>
      <c r="J18" s="686"/>
      <c r="K18" s="596"/>
      <c r="L18" s="596"/>
      <c r="M18" s="596"/>
      <c r="P18" s="275"/>
      <c r="Q18" s="275"/>
    </row>
    <row r="19" spans="1:17" ht="12.75">
      <c r="A19" s="594" t="s">
        <v>264</v>
      </c>
      <c r="B19" s="682">
        <v>406408</v>
      </c>
      <c r="C19" s="596">
        <v>406408</v>
      </c>
      <c r="D19" s="596"/>
      <c r="E19" s="596"/>
      <c r="F19" s="686">
        <v>800801</v>
      </c>
      <c r="G19" s="596">
        <v>674060</v>
      </c>
      <c r="H19" s="596">
        <v>123526</v>
      </c>
      <c r="I19" s="596">
        <v>3215</v>
      </c>
      <c r="J19" s="686">
        <v>73101</v>
      </c>
      <c r="K19" s="596">
        <v>72804</v>
      </c>
      <c r="L19" s="596"/>
      <c r="M19" s="596">
        <v>297</v>
      </c>
      <c r="P19" s="275"/>
      <c r="Q19" s="275"/>
    </row>
    <row r="20" spans="1:17" ht="12.75">
      <c r="A20" s="594" t="s">
        <v>37</v>
      </c>
      <c r="B20" s="682"/>
      <c r="C20" s="596"/>
      <c r="D20" s="596"/>
      <c r="E20" s="596"/>
      <c r="F20" s="686">
        <v>9857</v>
      </c>
      <c r="G20" s="596">
        <v>9857</v>
      </c>
      <c r="H20" s="596"/>
      <c r="I20" s="596"/>
      <c r="J20" s="686"/>
      <c r="K20" s="596"/>
      <c r="L20" s="596"/>
      <c r="M20" s="596"/>
      <c r="P20" s="275"/>
      <c r="Q20" s="275"/>
    </row>
    <row r="21" spans="1:17" ht="12.75">
      <c r="A21" s="594" t="s">
        <v>1078</v>
      </c>
      <c r="B21" s="682">
        <v>17154</v>
      </c>
      <c r="C21" s="596">
        <v>17154</v>
      </c>
      <c r="D21" s="596"/>
      <c r="E21" s="596"/>
      <c r="F21" s="686">
        <v>168220</v>
      </c>
      <c r="G21" s="596">
        <v>167166</v>
      </c>
      <c r="H21" s="596">
        <v>1054</v>
      </c>
      <c r="I21" s="596"/>
      <c r="J21" s="686"/>
      <c r="K21" s="596"/>
      <c r="L21" s="596"/>
      <c r="M21" s="596"/>
      <c r="P21" s="275"/>
      <c r="Q21" s="275"/>
    </row>
    <row r="22" spans="1:17" ht="12.75">
      <c r="A22" s="594" t="s">
        <v>1083</v>
      </c>
      <c r="B22" s="682">
        <v>131144</v>
      </c>
      <c r="C22" s="596">
        <v>131144</v>
      </c>
      <c r="D22" s="596"/>
      <c r="E22" s="596"/>
      <c r="F22" s="686">
        <v>4378</v>
      </c>
      <c r="G22" s="596">
        <v>4378</v>
      </c>
      <c r="H22" s="596"/>
      <c r="I22" s="596"/>
      <c r="J22" s="686"/>
      <c r="K22" s="596"/>
      <c r="L22" s="596"/>
      <c r="M22" s="596"/>
      <c r="P22" s="275"/>
      <c r="Q22" s="275"/>
    </row>
    <row r="23" spans="1:17" ht="12.75">
      <c r="A23" s="597" t="s">
        <v>38</v>
      </c>
      <c r="B23" s="681">
        <v>705956</v>
      </c>
      <c r="C23" s="595">
        <v>705956</v>
      </c>
      <c r="D23" s="595"/>
      <c r="E23" s="595"/>
      <c r="F23" s="685">
        <v>31652</v>
      </c>
      <c r="G23" s="595">
        <v>31652</v>
      </c>
      <c r="H23" s="595"/>
      <c r="I23" s="595"/>
      <c r="J23" s="685">
        <v>256</v>
      </c>
      <c r="K23" s="595">
        <v>256</v>
      </c>
      <c r="L23" s="595"/>
      <c r="M23" s="595"/>
      <c r="P23" s="275"/>
      <c r="Q23" s="275"/>
    </row>
    <row r="24" spans="1:17" ht="12.75">
      <c r="A24" s="594" t="s">
        <v>222</v>
      </c>
      <c r="B24" s="682"/>
      <c r="C24" s="596"/>
      <c r="D24" s="596"/>
      <c r="E24" s="596"/>
      <c r="F24" s="686">
        <v>410799</v>
      </c>
      <c r="G24" s="596">
        <v>410799</v>
      </c>
      <c r="H24" s="596"/>
      <c r="I24" s="596"/>
      <c r="J24" s="686"/>
      <c r="K24" s="596"/>
      <c r="L24" s="596"/>
      <c r="M24" s="596"/>
      <c r="P24" s="275"/>
      <c r="Q24" s="275"/>
    </row>
    <row r="25" spans="1:17" ht="12.75">
      <c r="A25" s="594" t="s">
        <v>1096</v>
      </c>
      <c r="B25" s="682">
        <v>664596</v>
      </c>
      <c r="C25" s="596">
        <v>664596</v>
      </c>
      <c r="D25" s="596"/>
      <c r="E25" s="596"/>
      <c r="F25" s="686">
        <v>688</v>
      </c>
      <c r="G25" s="596">
        <v>688</v>
      </c>
      <c r="H25" s="596"/>
      <c r="I25" s="596"/>
      <c r="J25" s="686"/>
      <c r="K25" s="596"/>
      <c r="L25" s="596"/>
      <c r="M25" s="596"/>
      <c r="P25" s="275"/>
      <c r="Q25" s="275"/>
    </row>
    <row r="26" spans="1:17" ht="12.75">
      <c r="A26" s="594" t="s">
        <v>39</v>
      </c>
      <c r="B26" s="682">
        <v>158714</v>
      </c>
      <c r="C26" s="596">
        <v>158714</v>
      </c>
      <c r="D26" s="596"/>
      <c r="E26" s="596"/>
      <c r="F26" s="686">
        <v>26408</v>
      </c>
      <c r="G26" s="596">
        <v>26408</v>
      </c>
      <c r="H26" s="596"/>
      <c r="I26" s="596"/>
      <c r="J26" s="686"/>
      <c r="K26" s="596"/>
      <c r="L26" s="596"/>
      <c r="M26" s="596"/>
      <c r="P26" s="275"/>
      <c r="Q26" s="275"/>
    </row>
    <row r="27" spans="1:17" ht="12.75">
      <c r="A27" s="597" t="s">
        <v>40</v>
      </c>
      <c r="B27" s="681"/>
      <c r="C27" s="595"/>
      <c r="D27" s="595"/>
      <c r="E27" s="595"/>
      <c r="F27" s="685">
        <v>14640</v>
      </c>
      <c r="G27" s="595">
        <v>14640</v>
      </c>
      <c r="H27" s="595"/>
      <c r="I27" s="595"/>
      <c r="J27" s="685"/>
      <c r="K27" s="595"/>
      <c r="L27" s="595"/>
      <c r="M27" s="595"/>
      <c r="P27" s="275"/>
      <c r="Q27" s="275"/>
    </row>
    <row r="28" spans="1:17" ht="12.75">
      <c r="A28" s="594" t="s">
        <v>41</v>
      </c>
      <c r="B28" s="682">
        <v>2568</v>
      </c>
      <c r="C28" s="596">
        <v>2568</v>
      </c>
      <c r="D28" s="596"/>
      <c r="E28" s="596"/>
      <c r="F28" s="686"/>
      <c r="G28" s="596"/>
      <c r="H28" s="596"/>
      <c r="I28" s="596"/>
      <c r="J28" s="686"/>
      <c r="K28" s="596"/>
      <c r="L28" s="596"/>
      <c r="M28" s="596"/>
      <c r="P28" s="275"/>
      <c r="Q28" s="275"/>
    </row>
    <row r="29" spans="1:17" ht="12.75">
      <c r="A29" s="594" t="s">
        <v>272</v>
      </c>
      <c r="B29" s="682">
        <v>26091</v>
      </c>
      <c r="C29" s="596">
        <v>26091</v>
      </c>
      <c r="D29" s="596"/>
      <c r="E29" s="596"/>
      <c r="F29" s="686"/>
      <c r="G29" s="596"/>
      <c r="H29" s="596"/>
      <c r="I29" s="596"/>
      <c r="J29" s="686">
        <v>3174</v>
      </c>
      <c r="K29" s="596">
        <v>3174</v>
      </c>
      <c r="L29" s="596"/>
      <c r="M29" s="596"/>
      <c r="P29" s="275"/>
      <c r="Q29" s="275"/>
    </row>
    <row r="30" spans="1:17" ht="12.75">
      <c r="A30" s="594" t="s">
        <v>42</v>
      </c>
      <c r="B30" s="682">
        <v>554061</v>
      </c>
      <c r="C30" s="596">
        <v>546902</v>
      </c>
      <c r="D30" s="596">
        <v>318</v>
      </c>
      <c r="E30" s="596">
        <v>6841</v>
      </c>
      <c r="F30" s="686"/>
      <c r="G30" s="596"/>
      <c r="H30" s="596"/>
      <c r="I30" s="596"/>
      <c r="J30" s="686"/>
      <c r="K30" s="596"/>
      <c r="L30" s="596"/>
      <c r="M30" s="596"/>
      <c r="P30" s="275"/>
      <c r="Q30" s="275"/>
    </row>
    <row r="31" spans="1:17" ht="12.75">
      <c r="A31" s="597" t="s">
        <v>106</v>
      </c>
      <c r="B31" s="681">
        <v>166287</v>
      </c>
      <c r="C31" s="595">
        <v>166287</v>
      </c>
      <c r="D31" s="595"/>
      <c r="E31" s="595"/>
      <c r="F31" s="685"/>
      <c r="G31" s="595"/>
      <c r="H31" s="595"/>
      <c r="I31" s="595"/>
      <c r="J31" s="685">
        <v>70786</v>
      </c>
      <c r="K31" s="595">
        <v>70786</v>
      </c>
      <c r="L31" s="595"/>
      <c r="M31" s="595"/>
      <c r="P31" s="275"/>
      <c r="Q31" s="275"/>
    </row>
    <row r="32" spans="1:17" ht="12.75">
      <c r="A32" s="594" t="s">
        <v>107</v>
      </c>
      <c r="B32" s="682">
        <v>32990</v>
      </c>
      <c r="C32" s="596">
        <v>32990</v>
      </c>
      <c r="D32" s="596"/>
      <c r="E32" s="596"/>
      <c r="F32" s="686"/>
      <c r="G32" s="596"/>
      <c r="H32" s="596"/>
      <c r="I32" s="596"/>
      <c r="J32" s="686">
        <v>1221</v>
      </c>
      <c r="K32" s="596">
        <v>1221</v>
      </c>
      <c r="L32" s="596"/>
      <c r="M32" s="596"/>
      <c r="P32" s="275"/>
      <c r="Q32" s="275"/>
    </row>
    <row r="33" spans="1:17" ht="12.75">
      <c r="A33" s="594" t="s">
        <v>276</v>
      </c>
      <c r="B33" s="682">
        <v>660547</v>
      </c>
      <c r="C33" s="596">
        <v>660547</v>
      </c>
      <c r="D33" s="596"/>
      <c r="E33" s="596"/>
      <c r="F33" s="686"/>
      <c r="G33" s="596"/>
      <c r="H33" s="596"/>
      <c r="I33" s="596"/>
      <c r="J33" s="686"/>
      <c r="K33" s="596"/>
      <c r="L33" s="596"/>
      <c r="M33" s="596"/>
      <c r="P33" s="275"/>
      <c r="Q33" s="275"/>
    </row>
    <row r="34" spans="1:17" ht="12.75">
      <c r="A34" s="594" t="s">
        <v>108</v>
      </c>
      <c r="B34" s="682">
        <v>101814</v>
      </c>
      <c r="C34" s="596">
        <v>101814</v>
      </c>
      <c r="D34" s="596"/>
      <c r="E34" s="596"/>
      <c r="F34" s="686">
        <v>6186</v>
      </c>
      <c r="G34" s="596">
        <v>6186</v>
      </c>
      <c r="H34" s="596"/>
      <c r="I34" s="596"/>
      <c r="J34" s="686"/>
      <c r="K34" s="596"/>
      <c r="L34" s="596"/>
      <c r="M34" s="596"/>
      <c r="P34" s="275"/>
      <c r="Q34" s="275"/>
    </row>
    <row r="35" spans="1:17" ht="12.75">
      <c r="A35" s="597" t="s">
        <v>109</v>
      </c>
      <c r="B35" s="681">
        <v>281860</v>
      </c>
      <c r="C35" s="595">
        <v>281860</v>
      </c>
      <c r="D35" s="595"/>
      <c r="E35" s="595"/>
      <c r="F35" s="685"/>
      <c r="G35" s="595"/>
      <c r="H35" s="595"/>
      <c r="I35" s="595"/>
      <c r="J35" s="685"/>
      <c r="K35" s="595"/>
      <c r="L35" s="595"/>
      <c r="M35" s="595"/>
      <c r="P35" s="275"/>
      <c r="Q35" s="275"/>
    </row>
    <row r="36" spans="1:17" ht="12.75">
      <c r="A36" s="594" t="s">
        <v>110</v>
      </c>
      <c r="B36" s="682">
        <v>19324</v>
      </c>
      <c r="C36" s="596">
        <v>19132</v>
      </c>
      <c r="D36" s="596"/>
      <c r="E36" s="596">
        <v>192</v>
      </c>
      <c r="F36" s="686">
        <v>36132</v>
      </c>
      <c r="G36" s="596">
        <v>27657</v>
      </c>
      <c r="H36" s="596">
        <v>605</v>
      </c>
      <c r="I36" s="596">
        <v>7870</v>
      </c>
      <c r="J36" s="686"/>
      <c r="K36" s="596"/>
      <c r="L36" s="596"/>
      <c r="M36" s="596"/>
      <c r="P36" s="275"/>
      <c r="Q36" s="275"/>
    </row>
    <row r="37" spans="1:17" ht="12.75">
      <c r="A37" s="594" t="s">
        <v>807</v>
      </c>
      <c r="B37" s="682">
        <v>238728</v>
      </c>
      <c r="C37" s="596">
        <v>238728</v>
      </c>
      <c r="D37" s="596"/>
      <c r="E37" s="596"/>
      <c r="F37" s="686">
        <v>18068</v>
      </c>
      <c r="G37" s="596">
        <v>18068</v>
      </c>
      <c r="H37" s="596"/>
      <c r="I37" s="596"/>
      <c r="J37" s="686">
        <v>1891</v>
      </c>
      <c r="K37" s="596">
        <v>1891</v>
      </c>
      <c r="L37" s="596"/>
      <c r="M37" s="596"/>
      <c r="P37" s="275"/>
      <c r="Q37" s="275"/>
    </row>
    <row r="38" spans="1:17" ht="12.75">
      <c r="A38" s="594" t="s">
        <v>111</v>
      </c>
      <c r="B38" s="682"/>
      <c r="C38" s="596"/>
      <c r="D38" s="596"/>
      <c r="E38" s="596"/>
      <c r="F38" s="686">
        <v>98888</v>
      </c>
      <c r="G38" s="596">
        <v>98888</v>
      </c>
      <c r="H38" s="596"/>
      <c r="I38" s="596"/>
      <c r="J38" s="686"/>
      <c r="K38" s="596"/>
      <c r="L38" s="596"/>
      <c r="M38" s="596"/>
      <c r="P38" s="275"/>
      <c r="Q38" s="275"/>
    </row>
    <row r="39" spans="1:17" ht="12.75">
      <c r="A39" s="597" t="s">
        <v>112</v>
      </c>
      <c r="B39" s="681">
        <v>28582</v>
      </c>
      <c r="C39" s="595">
        <v>28582</v>
      </c>
      <c r="D39" s="595"/>
      <c r="E39" s="595"/>
      <c r="F39" s="685">
        <v>188732</v>
      </c>
      <c r="G39" s="595">
        <v>188732</v>
      </c>
      <c r="H39" s="595"/>
      <c r="I39" s="595"/>
      <c r="J39" s="685"/>
      <c r="K39" s="595"/>
      <c r="L39" s="595"/>
      <c r="M39" s="595"/>
      <c r="P39" s="275"/>
      <c r="Q39" s="275"/>
    </row>
    <row r="40" spans="1:17" ht="12.75">
      <c r="A40" s="594" t="s">
        <v>113</v>
      </c>
      <c r="B40" s="682">
        <v>158388</v>
      </c>
      <c r="C40" s="596">
        <v>158388</v>
      </c>
      <c r="D40" s="596"/>
      <c r="E40" s="596"/>
      <c r="F40" s="686"/>
      <c r="G40" s="596"/>
      <c r="H40" s="596"/>
      <c r="I40" s="596"/>
      <c r="J40" s="686">
        <v>31671</v>
      </c>
      <c r="K40" s="596">
        <v>31671</v>
      </c>
      <c r="L40" s="596"/>
      <c r="M40" s="596"/>
      <c r="P40" s="275"/>
      <c r="Q40" s="275"/>
    </row>
    <row r="41" spans="1:17" ht="12.75">
      <c r="A41" s="594" t="s">
        <v>114</v>
      </c>
      <c r="B41" s="682">
        <v>130568</v>
      </c>
      <c r="C41" s="596">
        <v>116448</v>
      </c>
      <c r="D41" s="596"/>
      <c r="E41" s="596">
        <v>14120</v>
      </c>
      <c r="F41" s="686"/>
      <c r="G41" s="596"/>
      <c r="H41" s="596"/>
      <c r="I41" s="596"/>
      <c r="J41" s="686"/>
      <c r="K41" s="596"/>
      <c r="L41" s="596"/>
      <c r="M41" s="596"/>
      <c r="P41" s="275"/>
      <c r="Q41" s="275"/>
    </row>
    <row r="42" spans="1:17" ht="12.75">
      <c r="A42" s="594" t="s">
        <v>115</v>
      </c>
      <c r="B42" s="682">
        <v>335978</v>
      </c>
      <c r="C42" s="596">
        <v>335978</v>
      </c>
      <c r="D42" s="596"/>
      <c r="E42" s="596"/>
      <c r="F42" s="686">
        <v>122138</v>
      </c>
      <c r="G42" s="596">
        <v>122138</v>
      </c>
      <c r="H42" s="596"/>
      <c r="I42" s="596"/>
      <c r="J42" s="686">
        <v>1254149</v>
      </c>
      <c r="K42" s="596">
        <v>473534</v>
      </c>
      <c r="L42" s="596">
        <v>780615</v>
      </c>
      <c r="M42" s="596"/>
      <c r="P42" s="275"/>
      <c r="Q42" s="275"/>
    </row>
    <row r="43" spans="1:17" ht="12.75">
      <c r="A43" s="597" t="s">
        <v>18</v>
      </c>
      <c r="B43" s="681">
        <v>137935</v>
      </c>
      <c r="C43" s="595">
        <v>137935</v>
      </c>
      <c r="D43" s="595"/>
      <c r="E43" s="595"/>
      <c r="F43" s="685">
        <v>13849</v>
      </c>
      <c r="G43" s="595">
        <v>13849</v>
      </c>
      <c r="H43" s="595"/>
      <c r="I43" s="595"/>
      <c r="J43" s="685"/>
      <c r="K43" s="595"/>
      <c r="L43" s="595"/>
      <c r="M43" s="595"/>
      <c r="P43" s="275"/>
      <c r="Q43" s="275"/>
    </row>
    <row r="44" spans="1:17" ht="12.75">
      <c r="A44" s="594" t="s">
        <v>116</v>
      </c>
      <c r="B44" s="682">
        <v>66324</v>
      </c>
      <c r="C44" s="596">
        <v>66324</v>
      </c>
      <c r="D44" s="596"/>
      <c r="E44" s="596"/>
      <c r="F44" s="686"/>
      <c r="G44" s="596"/>
      <c r="H44" s="596"/>
      <c r="I44" s="596"/>
      <c r="J44" s="686"/>
      <c r="K44" s="596"/>
      <c r="L44" s="596"/>
      <c r="M44" s="596"/>
      <c r="P44" s="275"/>
      <c r="Q44" s="275"/>
    </row>
    <row r="45" spans="1:17" ht="12.75">
      <c r="A45" s="594" t="s">
        <v>117</v>
      </c>
      <c r="B45" s="682">
        <v>1098990</v>
      </c>
      <c r="C45" s="596">
        <v>1098990</v>
      </c>
      <c r="D45" s="596"/>
      <c r="E45" s="596"/>
      <c r="F45" s="686"/>
      <c r="G45" s="596"/>
      <c r="H45" s="596"/>
      <c r="I45" s="596"/>
      <c r="J45" s="686"/>
      <c r="K45" s="596"/>
      <c r="L45" s="596"/>
      <c r="M45" s="596"/>
      <c r="P45" s="275"/>
      <c r="Q45" s="275"/>
    </row>
    <row r="46" spans="1:17" ht="12.75">
      <c r="A46" s="594" t="s">
        <v>774</v>
      </c>
      <c r="B46" s="682"/>
      <c r="C46" s="596"/>
      <c r="D46" s="596"/>
      <c r="E46" s="596"/>
      <c r="F46" s="686"/>
      <c r="G46" s="596"/>
      <c r="H46" s="596"/>
      <c r="I46" s="596"/>
      <c r="J46" s="686"/>
      <c r="K46" s="596"/>
      <c r="L46" s="596"/>
      <c r="M46" s="596"/>
      <c r="P46" s="275"/>
      <c r="Q46" s="275"/>
    </row>
    <row r="47" spans="1:17" ht="12.75">
      <c r="A47" s="597" t="s">
        <v>1194</v>
      </c>
      <c r="B47" s="681">
        <v>7258</v>
      </c>
      <c r="C47" s="595">
        <v>7258</v>
      </c>
      <c r="D47" s="595"/>
      <c r="E47" s="595"/>
      <c r="F47" s="685">
        <v>13535</v>
      </c>
      <c r="G47" s="595">
        <v>13535</v>
      </c>
      <c r="H47" s="595"/>
      <c r="I47" s="595"/>
      <c r="J47" s="685">
        <v>4215</v>
      </c>
      <c r="K47" s="595">
        <v>4215</v>
      </c>
      <c r="L47" s="595"/>
      <c r="M47" s="595"/>
      <c r="P47" s="275"/>
      <c r="Q47" s="275"/>
    </row>
    <row r="48" spans="1:17" ht="12.75">
      <c r="A48" s="594" t="s">
        <v>118</v>
      </c>
      <c r="B48" s="682">
        <v>241462</v>
      </c>
      <c r="C48" s="596">
        <v>241462</v>
      </c>
      <c r="D48" s="596"/>
      <c r="E48" s="596"/>
      <c r="F48" s="686">
        <v>42630</v>
      </c>
      <c r="G48" s="596">
        <v>42630</v>
      </c>
      <c r="H48" s="596"/>
      <c r="I48" s="596"/>
      <c r="J48" s="686">
        <v>82</v>
      </c>
      <c r="K48" s="596">
        <v>82</v>
      </c>
      <c r="L48" s="596"/>
      <c r="M48" s="596"/>
      <c r="P48" s="275"/>
      <c r="Q48" s="275"/>
    </row>
    <row r="49" spans="1:17" ht="12.75">
      <c r="A49" s="594" t="s">
        <v>119</v>
      </c>
      <c r="B49" s="682"/>
      <c r="C49" s="596"/>
      <c r="D49" s="596"/>
      <c r="E49" s="596"/>
      <c r="F49" s="686">
        <v>42473</v>
      </c>
      <c r="G49" s="596">
        <v>42473</v>
      </c>
      <c r="H49" s="596"/>
      <c r="I49" s="596"/>
      <c r="J49" s="686"/>
      <c r="K49" s="596"/>
      <c r="L49" s="596"/>
      <c r="M49" s="596"/>
      <c r="P49" s="275"/>
      <c r="Q49" s="275"/>
    </row>
    <row r="50" spans="1:17" ht="12.75">
      <c r="A50" s="594" t="s">
        <v>120</v>
      </c>
      <c r="B50" s="682"/>
      <c r="C50" s="596"/>
      <c r="D50" s="596"/>
      <c r="E50" s="596"/>
      <c r="F50" s="686"/>
      <c r="G50" s="596"/>
      <c r="H50" s="596"/>
      <c r="I50" s="596"/>
      <c r="J50" s="686"/>
      <c r="K50" s="596"/>
      <c r="L50" s="596"/>
      <c r="M50" s="596"/>
      <c r="P50" s="275"/>
      <c r="Q50" s="275"/>
    </row>
    <row r="51" spans="1:17" ht="12.75">
      <c r="A51" s="597" t="s">
        <v>121</v>
      </c>
      <c r="B51" s="681">
        <v>1910</v>
      </c>
      <c r="C51" s="595">
        <v>1910</v>
      </c>
      <c r="D51" s="595"/>
      <c r="E51" s="595"/>
      <c r="F51" s="685">
        <v>7595</v>
      </c>
      <c r="G51" s="595">
        <v>7595</v>
      </c>
      <c r="H51" s="595"/>
      <c r="I51" s="595"/>
      <c r="J51" s="685"/>
      <c r="K51" s="595"/>
      <c r="L51" s="595"/>
      <c r="M51" s="595"/>
      <c r="P51" s="275"/>
      <c r="Q51" s="275"/>
    </row>
    <row r="52" spans="1:17" ht="12.75">
      <c r="A52" s="594" t="s">
        <v>1216</v>
      </c>
      <c r="B52" s="682"/>
      <c r="C52" s="596"/>
      <c r="D52" s="596"/>
      <c r="E52" s="596"/>
      <c r="F52" s="686">
        <v>18027</v>
      </c>
      <c r="G52" s="596">
        <v>17904</v>
      </c>
      <c r="H52" s="596"/>
      <c r="I52" s="596">
        <v>123</v>
      </c>
      <c r="J52" s="686"/>
      <c r="K52" s="596"/>
      <c r="L52" s="596"/>
      <c r="M52" s="596"/>
      <c r="P52" s="275"/>
      <c r="Q52" s="275"/>
    </row>
    <row r="53" spans="1:17" ht="12.75">
      <c r="A53" s="594" t="s">
        <v>784</v>
      </c>
      <c r="B53" s="682">
        <v>357468</v>
      </c>
      <c r="C53" s="596">
        <v>357468</v>
      </c>
      <c r="D53" s="596"/>
      <c r="E53" s="596"/>
      <c r="F53" s="686">
        <v>191757</v>
      </c>
      <c r="G53" s="596">
        <v>191757</v>
      </c>
      <c r="H53" s="596"/>
      <c r="I53" s="596"/>
      <c r="J53" s="686">
        <v>512594</v>
      </c>
      <c r="K53" s="596">
        <v>510770</v>
      </c>
      <c r="L53" s="596"/>
      <c r="M53" s="596">
        <v>1824</v>
      </c>
      <c r="P53" s="275"/>
      <c r="Q53" s="275"/>
    </row>
    <row r="54" spans="1:17" ht="12.75">
      <c r="A54" s="594" t="s">
        <v>122</v>
      </c>
      <c r="B54" s="682">
        <v>215356</v>
      </c>
      <c r="C54" s="596">
        <v>215356</v>
      </c>
      <c r="D54" s="596"/>
      <c r="E54" s="596"/>
      <c r="F54" s="686">
        <v>12923</v>
      </c>
      <c r="G54" s="596">
        <v>12923</v>
      </c>
      <c r="H54" s="596"/>
      <c r="I54" s="596"/>
      <c r="J54" s="686"/>
      <c r="K54" s="596"/>
      <c r="L54" s="596"/>
      <c r="M54" s="596"/>
      <c r="P54" s="275"/>
      <c r="Q54" s="275"/>
    </row>
    <row r="55" spans="1:17" ht="12.75">
      <c r="A55" s="597" t="s">
        <v>123</v>
      </c>
      <c r="B55" s="681">
        <v>25111</v>
      </c>
      <c r="C55" s="595">
        <v>25111</v>
      </c>
      <c r="D55" s="595"/>
      <c r="E55" s="595"/>
      <c r="F55" s="685"/>
      <c r="G55" s="595"/>
      <c r="H55" s="595"/>
      <c r="I55" s="595"/>
      <c r="J55" s="685"/>
      <c r="K55" s="595"/>
      <c r="L55" s="595"/>
      <c r="M55" s="595"/>
      <c r="P55" s="275"/>
      <c r="Q55" s="275"/>
    </row>
    <row r="56" spans="1:17" ht="12.75">
      <c r="A56" s="594" t="s">
        <v>124</v>
      </c>
      <c r="B56" s="682">
        <v>342000</v>
      </c>
      <c r="C56" s="596">
        <v>342000</v>
      </c>
      <c r="D56" s="596"/>
      <c r="E56" s="596"/>
      <c r="F56" s="686">
        <v>188947</v>
      </c>
      <c r="G56" s="596">
        <v>130915</v>
      </c>
      <c r="H56" s="596">
        <v>58032</v>
      </c>
      <c r="I56" s="596"/>
      <c r="J56" s="686">
        <v>34177</v>
      </c>
      <c r="K56" s="596">
        <v>33485</v>
      </c>
      <c r="L56" s="596"/>
      <c r="M56" s="596">
        <v>692</v>
      </c>
      <c r="P56" s="275"/>
      <c r="Q56" s="275"/>
    </row>
    <row r="57" spans="1:17" ht="12.75">
      <c r="A57" s="594" t="s">
        <v>793</v>
      </c>
      <c r="B57" s="682">
        <v>627148</v>
      </c>
      <c r="C57" s="596">
        <v>627148</v>
      </c>
      <c r="D57" s="596"/>
      <c r="E57" s="596"/>
      <c r="F57" s="686">
        <v>458</v>
      </c>
      <c r="G57" s="596">
        <v>458</v>
      </c>
      <c r="H57" s="596"/>
      <c r="I57" s="596"/>
      <c r="J57" s="686">
        <v>4106</v>
      </c>
      <c r="K57" s="596">
        <v>4106</v>
      </c>
      <c r="L57" s="596"/>
      <c r="M57" s="596"/>
      <c r="P57" s="275"/>
      <c r="Q57" s="275"/>
    </row>
    <row r="58" spans="1:17" ht="12.75">
      <c r="A58" s="594" t="s">
        <v>125</v>
      </c>
      <c r="B58" s="682"/>
      <c r="C58" s="596"/>
      <c r="D58" s="596"/>
      <c r="E58" s="596"/>
      <c r="F58" s="686"/>
      <c r="G58" s="596"/>
      <c r="H58" s="596"/>
      <c r="I58" s="596"/>
      <c r="J58" s="686">
        <v>1314</v>
      </c>
      <c r="K58" s="596">
        <v>1221</v>
      </c>
      <c r="L58" s="596"/>
      <c r="M58" s="596">
        <v>93</v>
      </c>
      <c r="P58" s="275"/>
      <c r="Q58" s="275"/>
    </row>
    <row r="59" spans="1:17" ht="12.75">
      <c r="A59" s="597" t="s">
        <v>126</v>
      </c>
      <c r="B59" s="681">
        <v>431107</v>
      </c>
      <c r="C59" s="595">
        <v>431107</v>
      </c>
      <c r="D59" s="595"/>
      <c r="E59" s="595"/>
      <c r="F59" s="685">
        <v>291</v>
      </c>
      <c r="G59" s="595">
        <v>291</v>
      </c>
      <c r="H59" s="595"/>
      <c r="I59" s="595"/>
      <c r="J59" s="685">
        <v>90</v>
      </c>
      <c r="K59" s="595">
        <v>90</v>
      </c>
      <c r="L59" s="595"/>
      <c r="M59" s="595"/>
      <c r="P59" s="275"/>
      <c r="Q59" s="275"/>
    </row>
    <row r="60" spans="1:17" ht="12.75">
      <c r="A60" s="594" t="s">
        <v>127</v>
      </c>
      <c r="B60" s="682"/>
      <c r="C60" s="596"/>
      <c r="D60" s="596"/>
      <c r="E60" s="596"/>
      <c r="F60" s="686"/>
      <c r="G60" s="596"/>
      <c r="H60" s="596"/>
      <c r="I60" s="596"/>
      <c r="J60" s="686"/>
      <c r="K60" s="596"/>
      <c r="L60" s="596"/>
      <c r="M60" s="596"/>
      <c r="P60" s="275"/>
      <c r="Q60" s="275"/>
    </row>
    <row r="61" spans="1:17" ht="13.5" thickBot="1">
      <c r="A61" s="594" t="s">
        <v>728</v>
      </c>
      <c r="B61" s="682">
        <v>14224840</v>
      </c>
      <c r="C61" s="596">
        <v>14196481</v>
      </c>
      <c r="D61" s="596">
        <v>7144</v>
      </c>
      <c r="E61" s="596">
        <v>21215</v>
      </c>
      <c r="F61" s="682">
        <v>2679565</v>
      </c>
      <c r="G61" s="596">
        <v>2447517</v>
      </c>
      <c r="H61" s="596">
        <v>183295</v>
      </c>
      <c r="I61" s="596">
        <v>48753</v>
      </c>
      <c r="J61" s="682">
        <v>2429903</v>
      </c>
      <c r="K61" s="596">
        <v>1623945</v>
      </c>
      <c r="L61" s="596">
        <v>780615</v>
      </c>
      <c r="M61" s="596">
        <v>25343</v>
      </c>
      <c r="P61" s="275"/>
      <c r="Q61" s="275"/>
    </row>
    <row r="62" spans="1:17" ht="13.5" thickTop="1">
      <c r="A62" s="600" t="s">
        <v>728</v>
      </c>
      <c r="B62" s="684">
        <v>14224840</v>
      </c>
      <c r="C62" s="601">
        <v>14196481</v>
      </c>
      <c r="D62" s="601">
        <v>7144</v>
      </c>
      <c r="E62" s="601">
        <v>21215</v>
      </c>
      <c r="F62" s="688">
        <v>2679565</v>
      </c>
      <c r="G62" s="601">
        <v>2447517</v>
      </c>
      <c r="H62" s="601">
        <v>183295</v>
      </c>
      <c r="I62" s="601">
        <v>48753</v>
      </c>
      <c r="J62" s="688">
        <v>2429903</v>
      </c>
      <c r="K62" s="601">
        <v>1623945</v>
      </c>
      <c r="L62" s="601">
        <v>780615</v>
      </c>
      <c r="M62" s="601">
        <v>25343</v>
      </c>
      <c r="P62" s="275"/>
      <c r="Q62" s="275"/>
    </row>
    <row r="63" spans="1:13" ht="12.75">
      <c r="A63" s="521"/>
      <c r="B63" s="602"/>
      <c r="C63" s="602"/>
      <c r="D63" s="602"/>
      <c r="E63" s="602"/>
      <c r="F63" s="602"/>
      <c r="G63" s="522"/>
      <c r="H63" s="603"/>
      <c r="I63" s="602"/>
      <c r="J63" s="602"/>
      <c r="K63" s="604"/>
      <c r="L63" s="604"/>
      <c r="M63" s="605"/>
    </row>
    <row r="64" spans="1:13" ht="12.75">
      <c r="A64" s="521" t="s">
        <v>19</v>
      </c>
      <c r="B64" s="602"/>
      <c r="C64" s="602"/>
      <c r="D64" s="602"/>
      <c r="E64" s="602"/>
      <c r="F64" s="602"/>
      <c r="G64" s="522"/>
      <c r="H64" s="603" t="s">
        <v>20</v>
      </c>
      <c r="I64" s="602"/>
      <c r="J64" s="602"/>
      <c r="K64" s="604"/>
      <c r="L64" s="604"/>
      <c r="M64" s="605"/>
    </row>
    <row r="65" spans="1:13" ht="12.75">
      <c r="A65" s="521" t="s">
        <v>21</v>
      </c>
      <c r="B65" s="602"/>
      <c r="C65" s="602"/>
      <c r="D65" s="602"/>
      <c r="E65" s="602"/>
      <c r="F65" s="602"/>
      <c r="G65" s="522"/>
      <c r="H65" s="603" t="s">
        <v>128</v>
      </c>
      <c r="I65" s="602"/>
      <c r="J65" s="602"/>
      <c r="K65" s="602"/>
      <c r="L65" s="602"/>
      <c r="M65" s="605"/>
    </row>
    <row r="66" spans="1:13" ht="12.75">
      <c r="A66" s="521" t="s">
        <v>22</v>
      </c>
      <c r="B66" s="602"/>
      <c r="C66" s="602"/>
      <c r="D66" s="602"/>
      <c r="E66" s="602"/>
      <c r="F66" s="602"/>
      <c r="G66" s="522"/>
      <c r="H66" s="603" t="s">
        <v>23</v>
      </c>
      <c r="I66" s="602"/>
      <c r="J66" s="602"/>
      <c r="K66" s="602"/>
      <c r="L66" s="602"/>
      <c r="M66" s="605"/>
    </row>
    <row r="67" spans="1:13" ht="12.75">
      <c r="A67" s="521" t="s">
        <v>24</v>
      </c>
      <c r="B67" s="602"/>
      <c r="C67" s="602"/>
      <c r="D67" s="602"/>
      <c r="E67" s="602"/>
      <c r="F67" s="602"/>
      <c r="G67" s="606"/>
      <c r="H67" s="603" t="s">
        <v>25</v>
      </c>
      <c r="I67" s="602"/>
      <c r="J67" s="602"/>
      <c r="K67" s="602"/>
      <c r="L67" s="602"/>
      <c r="M67" s="605"/>
    </row>
    <row r="68" spans="1:13" ht="12.75">
      <c r="A68" s="521" t="s">
        <v>26</v>
      </c>
      <c r="B68" s="602"/>
      <c r="C68" s="602"/>
      <c r="D68" s="602"/>
      <c r="E68" s="602"/>
      <c r="F68" s="602"/>
      <c r="G68" s="606"/>
      <c r="H68" s="603" t="s">
        <v>27</v>
      </c>
      <c r="I68" s="602"/>
      <c r="J68" s="602"/>
      <c r="K68" s="602"/>
      <c r="L68" s="602"/>
      <c r="M68" s="605"/>
    </row>
    <row r="69" spans="1:13" ht="12.75">
      <c r="A69" s="559"/>
      <c r="B69" s="578"/>
      <c r="C69" s="578"/>
      <c r="D69" s="578"/>
      <c r="E69" s="578"/>
      <c r="F69" s="578"/>
      <c r="G69" s="512"/>
      <c r="H69" s="560"/>
      <c r="I69" s="578"/>
      <c r="J69" s="578"/>
      <c r="K69" s="578"/>
      <c r="L69" s="578"/>
      <c r="M69" s="607"/>
    </row>
    <row r="71" ht="12.75">
      <c r="A71" s="608" t="s">
        <v>129</v>
      </c>
    </row>
    <row r="72" ht="12.75">
      <c r="A72" s="608"/>
    </row>
    <row r="73" ht="12.75">
      <c r="A73" s="416" t="s">
        <v>985</v>
      </c>
    </row>
    <row r="74" ht="12.75">
      <c r="A74" t="s">
        <v>984</v>
      </c>
    </row>
    <row r="76" spans="1:4" ht="12.75">
      <c r="A76" s="664" t="s">
        <v>324</v>
      </c>
      <c r="B76" s="664"/>
      <c r="C76" s="664"/>
      <c r="D76" s="664"/>
    </row>
  </sheetData>
  <mergeCells count="2">
    <mergeCell ref="B4:E4"/>
    <mergeCell ref="F4:I4"/>
  </mergeCells>
  <hyperlinks>
    <hyperlink ref="A73" r:id="rId1" display="http://www.fhwa.dot.gov/policyinformation/statistics/2007/xls/ldf.xls"/>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AM309"/>
  <sheetViews>
    <sheetView workbookViewId="0" topLeftCell="A1">
      <pane ySplit="2865" topLeftCell="BM55" activePane="bottomLeft" state="split"/>
      <selection pane="topLeft" activeCell="AA1" sqref="AA1"/>
      <selection pane="bottomLeft" activeCell="A69" sqref="A69"/>
    </sheetView>
  </sheetViews>
  <sheetFormatPr defaultColWidth="9.140625" defaultRowHeight="12.75"/>
  <cols>
    <col min="1" max="1" width="14.140625" style="0" bestFit="1" customWidth="1"/>
    <col min="2" max="2" width="11.140625" style="0" customWidth="1"/>
    <col min="3" max="3" width="9.421875" style="0" bestFit="1" customWidth="1"/>
    <col min="4" max="4" width="10.140625" style="0" customWidth="1"/>
    <col min="5" max="5" width="11.140625" style="0" customWidth="1"/>
    <col min="6" max="6" width="9.421875" style="0" bestFit="1" customWidth="1"/>
    <col min="7" max="7" width="10.140625" style="0" bestFit="1" customWidth="1"/>
    <col min="8" max="8" width="11.28125" style="0" bestFit="1" customWidth="1"/>
    <col min="9" max="9" width="12.7109375" style="0" bestFit="1" customWidth="1"/>
    <col min="10" max="10" width="9.8515625" style="0" bestFit="1" customWidth="1"/>
    <col min="11" max="11" width="11.7109375" style="0" customWidth="1"/>
    <col min="12" max="12" width="11.7109375" style="0" bestFit="1" customWidth="1"/>
    <col min="13" max="13" width="10.57421875" style="0" bestFit="1" customWidth="1"/>
    <col min="14" max="14" width="11.140625" style="0" bestFit="1" customWidth="1"/>
    <col min="15" max="15" width="11.28125" style="0" customWidth="1"/>
    <col min="16" max="16" width="11.28125" style="0" bestFit="1" customWidth="1"/>
    <col min="17" max="17" width="10.140625" style="0" bestFit="1" customWidth="1"/>
    <col min="19" max="19" width="11.7109375" style="0" bestFit="1" customWidth="1"/>
    <col min="20" max="20" width="11.28125" style="0" bestFit="1" customWidth="1"/>
    <col min="21" max="21" width="10.7109375" style="0" customWidth="1"/>
    <col min="22" max="22" width="12.57421875" style="0" customWidth="1"/>
    <col min="23" max="23" width="13.57421875" style="0" customWidth="1"/>
    <col min="24" max="24" width="11.421875" style="0" customWidth="1"/>
    <col min="25" max="25" width="11.7109375" style="0" bestFit="1" customWidth="1"/>
    <col min="26" max="26" width="10.7109375" style="0" customWidth="1"/>
    <col min="27" max="27" width="12.57421875" style="0" customWidth="1"/>
    <col min="28" max="28" width="13.57421875" style="0" customWidth="1"/>
    <col min="29" max="29" width="11.421875" style="0" customWidth="1"/>
    <col min="30" max="31" width="10.7109375" style="0" customWidth="1"/>
    <col min="32" max="32" width="11.57421875" style="0" customWidth="1"/>
    <col min="33" max="33" width="12.8515625" style="0" customWidth="1"/>
    <col min="34" max="34" width="10.7109375" style="0" bestFit="1" customWidth="1"/>
    <col min="35" max="35" width="12.57421875" style="0" bestFit="1" customWidth="1"/>
    <col min="36" max="36" width="13.57421875" style="0" bestFit="1" customWidth="1"/>
    <col min="37" max="37" width="11.421875" style="0" bestFit="1" customWidth="1"/>
    <col min="38" max="38" width="10.7109375" style="0" bestFit="1" customWidth="1"/>
    <col min="39" max="39" width="11.7109375" style="0" bestFit="1" customWidth="1"/>
  </cols>
  <sheetData>
    <row r="1" spans="1:17" ht="15.75">
      <c r="A1" s="363" t="s">
        <v>193</v>
      </c>
      <c r="B1" s="363"/>
      <c r="C1" s="363"/>
      <c r="D1" s="363"/>
      <c r="E1" s="363"/>
      <c r="F1" s="363"/>
      <c r="G1" s="363"/>
      <c r="H1" s="363"/>
      <c r="I1" s="363"/>
      <c r="J1" s="363"/>
      <c r="K1" s="363"/>
      <c r="L1" s="363"/>
      <c r="M1" s="363"/>
      <c r="N1" s="363"/>
      <c r="O1" s="363"/>
      <c r="P1" s="363"/>
      <c r="Q1" s="363"/>
    </row>
    <row r="4" spans="1:17" ht="12.75">
      <c r="A4" s="613">
        <v>39904</v>
      </c>
      <c r="B4" s="364"/>
      <c r="C4" s="364" t="s">
        <v>572</v>
      </c>
      <c r="D4" s="364"/>
      <c r="E4" s="364"/>
      <c r="F4" s="364"/>
      <c r="G4" s="364"/>
      <c r="H4" s="364"/>
      <c r="I4" s="364"/>
      <c r="J4" s="364"/>
      <c r="K4" s="364"/>
      <c r="L4" s="364"/>
      <c r="M4" s="364"/>
      <c r="N4" s="364"/>
      <c r="O4" s="364"/>
      <c r="P4" s="364"/>
      <c r="Q4" t="s">
        <v>194</v>
      </c>
    </row>
    <row r="5" spans="1:38" ht="12.75">
      <c r="A5" s="566"/>
      <c r="B5" s="627" t="s">
        <v>195</v>
      </c>
      <c r="C5" s="628"/>
      <c r="D5" s="628"/>
      <c r="E5" s="627" t="s">
        <v>196</v>
      </c>
      <c r="F5" s="628"/>
      <c r="G5" s="631"/>
      <c r="H5" s="566"/>
      <c r="I5" s="566"/>
      <c r="J5" s="842"/>
      <c r="K5" s="845" t="s">
        <v>197</v>
      </c>
      <c r="L5" s="846"/>
      <c r="M5" s="566"/>
      <c r="N5" s="632"/>
      <c r="O5" s="628" t="s">
        <v>198</v>
      </c>
      <c r="P5" s="628"/>
      <c r="Q5" s="630"/>
      <c r="AH5" s="155"/>
      <c r="AI5" s="155"/>
      <c r="AJ5" s="155"/>
      <c r="AK5" s="155"/>
      <c r="AL5" s="155"/>
    </row>
    <row r="6" spans="1:39" ht="12.75">
      <c r="A6" s="571"/>
      <c r="B6" s="565" t="s">
        <v>491</v>
      </c>
      <c r="C6" s="565"/>
      <c r="D6" s="565"/>
      <c r="E6" s="565" t="s">
        <v>491</v>
      </c>
      <c r="F6" s="565"/>
      <c r="G6" s="565"/>
      <c r="H6" s="567" t="s">
        <v>199</v>
      </c>
      <c r="I6" s="567" t="s">
        <v>489</v>
      </c>
      <c r="J6" s="565"/>
      <c r="K6" s="565"/>
      <c r="L6" s="565"/>
      <c r="M6" s="567" t="s">
        <v>200</v>
      </c>
      <c r="N6" s="565"/>
      <c r="O6" s="565" t="s">
        <v>182</v>
      </c>
      <c r="P6" s="565"/>
      <c r="Q6" s="565"/>
      <c r="S6" s="362"/>
      <c r="T6" s="418"/>
      <c r="U6" s="627" t="s">
        <v>808</v>
      </c>
      <c r="V6" s="628"/>
      <c r="W6" s="628"/>
      <c r="X6" s="628"/>
      <c r="Y6" s="631"/>
      <c r="Z6" s="627" t="s">
        <v>809</v>
      </c>
      <c r="AA6" s="628"/>
      <c r="AB6" s="628"/>
      <c r="AC6" s="628"/>
      <c r="AD6" s="631"/>
      <c r="AE6" s="628" t="s">
        <v>568</v>
      </c>
      <c r="AF6" s="628"/>
      <c r="AG6" s="628"/>
      <c r="AH6" s="627" t="s">
        <v>53</v>
      </c>
      <c r="AI6" s="628"/>
      <c r="AJ6" s="628"/>
      <c r="AK6" s="628"/>
      <c r="AL6" s="628"/>
      <c r="AM6" s="631"/>
    </row>
    <row r="7" spans="1:39" ht="12.75">
      <c r="A7" s="571"/>
      <c r="B7" s="567" t="s">
        <v>201</v>
      </c>
      <c r="C7" s="567" t="s">
        <v>492</v>
      </c>
      <c r="D7" s="567"/>
      <c r="E7" s="567" t="s">
        <v>201</v>
      </c>
      <c r="F7" s="567" t="s">
        <v>492</v>
      </c>
      <c r="G7" s="567"/>
      <c r="H7" s="567" t="s">
        <v>202</v>
      </c>
      <c r="I7" s="567" t="s">
        <v>203</v>
      </c>
      <c r="J7" s="567" t="s">
        <v>204</v>
      </c>
      <c r="K7" s="567" t="s">
        <v>815</v>
      </c>
      <c r="L7" s="567" t="s">
        <v>713</v>
      </c>
      <c r="M7" s="567" t="s">
        <v>205</v>
      </c>
      <c r="N7" s="567" t="s">
        <v>488</v>
      </c>
      <c r="O7" s="567" t="s">
        <v>1305</v>
      </c>
      <c r="P7" s="567" t="s">
        <v>182</v>
      </c>
      <c r="Q7" s="567"/>
      <c r="S7" s="418"/>
      <c r="T7" s="418"/>
      <c r="U7" s="565"/>
      <c r="V7" s="565"/>
      <c r="W7" s="565" t="s">
        <v>337</v>
      </c>
      <c r="X7" s="565" t="s">
        <v>340</v>
      </c>
      <c r="Y7" s="566"/>
      <c r="Z7" s="565"/>
      <c r="AA7" s="565" t="s">
        <v>44</v>
      </c>
      <c r="AB7" s="565" t="s">
        <v>337</v>
      </c>
      <c r="AC7" s="565" t="s">
        <v>340</v>
      </c>
      <c r="AD7" s="566"/>
      <c r="AE7" s="566"/>
      <c r="AF7" s="565" t="s">
        <v>48</v>
      </c>
      <c r="AG7" s="566"/>
      <c r="AH7" s="565"/>
      <c r="AI7" s="565"/>
      <c r="AJ7" s="565" t="s">
        <v>337</v>
      </c>
      <c r="AK7" s="565" t="s">
        <v>340</v>
      </c>
      <c r="AL7" s="566"/>
      <c r="AM7" s="571"/>
    </row>
    <row r="8" spans="1:39" ht="12.75">
      <c r="A8" s="571" t="s">
        <v>491</v>
      </c>
      <c r="B8" s="567" t="s">
        <v>206</v>
      </c>
      <c r="C8" s="567" t="s">
        <v>207</v>
      </c>
      <c r="D8" s="567" t="s">
        <v>488</v>
      </c>
      <c r="E8" s="567" t="s">
        <v>206</v>
      </c>
      <c r="F8" s="567" t="s">
        <v>207</v>
      </c>
      <c r="G8" s="567" t="s">
        <v>488</v>
      </c>
      <c r="H8" s="567" t="s">
        <v>208</v>
      </c>
      <c r="I8" s="567" t="s">
        <v>209</v>
      </c>
      <c r="J8" s="567" t="s">
        <v>507</v>
      </c>
      <c r="K8" s="567" t="s">
        <v>714</v>
      </c>
      <c r="L8" s="567" t="s">
        <v>210</v>
      </c>
      <c r="M8" s="567" t="s">
        <v>211</v>
      </c>
      <c r="N8" s="567" t="s">
        <v>504</v>
      </c>
      <c r="O8" s="567" t="s">
        <v>815</v>
      </c>
      <c r="P8" s="567" t="s">
        <v>212</v>
      </c>
      <c r="Q8" s="567" t="s">
        <v>488</v>
      </c>
      <c r="S8" s="418"/>
      <c r="T8" s="418"/>
      <c r="U8" s="567"/>
      <c r="V8" s="567" t="s">
        <v>334</v>
      </c>
      <c r="W8" s="567" t="s">
        <v>338</v>
      </c>
      <c r="X8" s="567" t="s">
        <v>341</v>
      </c>
      <c r="Y8" s="571"/>
      <c r="Z8" s="567"/>
      <c r="AA8" s="567" t="s">
        <v>45</v>
      </c>
      <c r="AB8" s="567" t="s">
        <v>338</v>
      </c>
      <c r="AC8" s="567" t="s">
        <v>341</v>
      </c>
      <c r="AD8" s="571"/>
      <c r="AE8" s="571"/>
      <c r="AF8" s="567" t="s">
        <v>335</v>
      </c>
      <c r="AG8" s="571" t="s">
        <v>50</v>
      </c>
      <c r="AH8" s="567"/>
      <c r="AI8" s="567" t="s">
        <v>334</v>
      </c>
      <c r="AJ8" s="567" t="s">
        <v>338</v>
      </c>
      <c r="AK8" s="567" t="s">
        <v>341</v>
      </c>
      <c r="AL8" s="571"/>
      <c r="AM8" s="571"/>
    </row>
    <row r="9" spans="1:39" ht="12.75">
      <c r="A9" s="571"/>
      <c r="B9" s="567" t="s">
        <v>213</v>
      </c>
      <c r="C9" s="567" t="s">
        <v>1288</v>
      </c>
      <c r="D9" s="567"/>
      <c r="E9" s="567" t="s">
        <v>213</v>
      </c>
      <c r="F9" s="567" t="s">
        <v>1288</v>
      </c>
      <c r="G9" s="567"/>
      <c r="H9" s="567" t="s">
        <v>1288</v>
      </c>
      <c r="I9" s="567" t="s">
        <v>214</v>
      </c>
      <c r="J9" s="567"/>
      <c r="K9" s="567" t="s">
        <v>215</v>
      </c>
      <c r="L9" s="567" t="s">
        <v>507</v>
      </c>
      <c r="M9" s="567" t="s">
        <v>498</v>
      </c>
      <c r="N9" s="567" t="s">
        <v>503</v>
      </c>
      <c r="O9" s="567" t="s">
        <v>489</v>
      </c>
      <c r="P9" s="567" t="s">
        <v>183</v>
      </c>
      <c r="Q9" s="567"/>
      <c r="S9" s="418"/>
      <c r="T9" s="418"/>
      <c r="U9" s="567" t="s">
        <v>333</v>
      </c>
      <c r="V9" s="567" t="s">
        <v>335</v>
      </c>
      <c r="W9" s="567" t="s">
        <v>335</v>
      </c>
      <c r="X9" s="567" t="s">
        <v>342</v>
      </c>
      <c r="Y9" s="567" t="s">
        <v>345</v>
      </c>
      <c r="Z9" s="567" t="s">
        <v>333</v>
      </c>
      <c r="AA9" s="567" t="s">
        <v>46</v>
      </c>
      <c r="AB9" s="567" t="s">
        <v>335</v>
      </c>
      <c r="AC9" s="567" t="s">
        <v>342</v>
      </c>
      <c r="AD9" s="567" t="s">
        <v>345</v>
      </c>
      <c r="AE9" s="567"/>
      <c r="AF9" s="567" t="s">
        <v>49</v>
      </c>
      <c r="AG9" s="567" t="s">
        <v>335</v>
      </c>
      <c r="AH9" s="567" t="s">
        <v>333</v>
      </c>
      <c r="AI9" s="567" t="s">
        <v>335</v>
      </c>
      <c r="AJ9" s="567" t="s">
        <v>335</v>
      </c>
      <c r="AK9" s="567" t="s">
        <v>342</v>
      </c>
      <c r="AL9" s="567" t="s">
        <v>345</v>
      </c>
      <c r="AM9" s="571"/>
    </row>
    <row r="10" spans="1:39" ht="12.75">
      <c r="A10" s="637"/>
      <c r="B10" s="567" t="s">
        <v>506</v>
      </c>
      <c r="C10" s="567" t="s">
        <v>216</v>
      </c>
      <c r="D10" s="567"/>
      <c r="E10" s="567" t="s">
        <v>506</v>
      </c>
      <c r="F10" s="567" t="s">
        <v>216</v>
      </c>
      <c r="G10" s="567"/>
      <c r="H10" s="567" t="s">
        <v>217</v>
      </c>
      <c r="I10" s="567" t="s">
        <v>218</v>
      </c>
      <c r="J10" s="567"/>
      <c r="K10" s="567" t="s">
        <v>723</v>
      </c>
      <c r="L10" s="567"/>
      <c r="M10" s="567" t="s">
        <v>219</v>
      </c>
      <c r="N10" s="567"/>
      <c r="O10" s="567" t="s">
        <v>220</v>
      </c>
      <c r="P10" s="567"/>
      <c r="Q10" s="567"/>
      <c r="S10" s="362"/>
      <c r="T10" s="418"/>
      <c r="U10" s="646" t="s">
        <v>344</v>
      </c>
      <c r="V10" s="646" t="s">
        <v>336</v>
      </c>
      <c r="W10" s="646" t="s">
        <v>339</v>
      </c>
      <c r="X10" s="646" t="s">
        <v>343</v>
      </c>
      <c r="Y10" s="646" t="s">
        <v>346</v>
      </c>
      <c r="Z10" s="646" t="s">
        <v>344</v>
      </c>
      <c r="AA10" s="646" t="s">
        <v>47</v>
      </c>
      <c r="AB10" s="646" t="s">
        <v>339</v>
      </c>
      <c r="AC10" s="646" t="s">
        <v>343</v>
      </c>
      <c r="AD10" s="646" t="s">
        <v>346</v>
      </c>
      <c r="AE10" s="646" t="s">
        <v>333</v>
      </c>
      <c r="AF10" s="646" t="s">
        <v>336</v>
      </c>
      <c r="AG10" s="646" t="s">
        <v>51</v>
      </c>
      <c r="AH10" s="646" t="s">
        <v>344</v>
      </c>
      <c r="AI10" s="646" t="s">
        <v>336</v>
      </c>
      <c r="AJ10" s="646" t="s">
        <v>339</v>
      </c>
      <c r="AK10" s="646" t="s">
        <v>343</v>
      </c>
      <c r="AL10" s="646" t="s">
        <v>346</v>
      </c>
      <c r="AM10" s="844" t="s">
        <v>347</v>
      </c>
    </row>
    <row r="11" spans="1:39" ht="12.75">
      <c r="A11" s="566" t="s">
        <v>1028</v>
      </c>
      <c r="B11" s="633">
        <v>873922</v>
      </c>
      <c r="C11" s="633">
        <v>236510</v>
      </c>
      <c r="D11" s="633">
        <v>1110432</v>
      </c>
      <c r="E11" s="633">
        <v>166237</v>
      </c>
      <c r="F11" s="633">
        <v>17177</v>
      </c>
      <c r="G11" s="633">
        <v>183414</v>
      </c>
      <c r="H11" s="633">
        <v>197981</v>
      </c>
      <c r="I11" s="633">
        <v>121788</v>
      </c>
      <c r="J11" s="633">
        <v>5287</v>
      </c>
      <c r="K11" s="633">
        <v>24206</v>
      </c>
      <c r="L11" s="566"/>
      <c r="M11" s="701">
        <v>108628</v>
      </c>
      <c r="N11" s="633">
        <v>1751736</v>
      </c>
      <c r="O11" s="633">
        <v>364934</v>
      </c>
      <c r="P11" s="566"/>
      <c r="Q11" s="701">
        <v>364934</v>
      </c>
      <c r="S11" s="651"/>
      <c r="T11" s="163"/>
      <c r="U11" s="839">
        <v>1110432</v>
      </c>
      <c r="V11" s="839">
        <v>183414</v>
      </c>
      <c r="W11" s="839">
        <v>197981</v>
      </c>
      <c r="X11" s="839">
        <v>121788</v>
      </c>
      <c r="Y11" s="839">
        <v>29493</v>
      </c>
      <c r="Z11" s="839">
        <v>293521</v>
      </c>
      <c r="AA11" s="838">
        <v>891495</v>
      </c>
      <c r="AB11" s="839">
        <v>71437</v>
      </c>
      <c r="AC11" s="839">
        <v>55157</v>
      </c>
      <c r="AD11" s="839">
        <v>50937</v>
      </c>
      <c r="AE11" s="839">
        <v>8619.647847029652</v>
      </c>
      <c r="AF11" s="839">
        <v>3580.208062447355</v>
      </c>
      <c r="AG11" s="839">
        <v>26079.525080481446</v>
      </c>
      <c r="AH11" s="863">
        <v>1412572.6478470296</v>
      </c>
      <c r="AI11" s="863">
        <v>1078489.2080624474</v>
      </c>
      <c r="AJ11" s="863">
        <v>295497.5250804814</v>
      </c>
      <c r="AK11" s="863">
        <v>176945</v>
      </c>
      <c r="AL11" s="863">
        <v>80430</v>
      </c>
      <c r="AM11" s="863">
        <v>3043934.3809899585</v>
      </c>
    </row>
    <row r="12" spans="1:39" ht="12.75">
      <c r="A12" s="571" t="s">
        <v>1033</v>
      </c>
      <c r="B12" s="634">
        <v>369287</v>
      </c>
      <c r="C12" s="571"/>
      <c r="D12" s="634">
        <v>369287</v>
      </c>
      <c r="E12" s="634">
        <v>228908</v>
      </c>
      <c r="F12" s="571"/>
      <c r="G12" s="634">
        <v>228908</v>
      </c>
      <c r="H12" s="634">
        <v>53827</v>
      </c>
      <c r="I12" s="634">
        <v>35856</v>
      </c>
      <c r="J12" s="634">
        <v>8231</v>
      </c>
      <c r="K12" s="634">
        <v>13366</v>
      </c>
      <c r="L12" s="571"/>
      <c r="M12" s="702">
        <v>927</v>
      </c>
      <c r="N12" s="634">
        <v>710402</v>
      </c>
      <c r="O12" s="571"/>
      <c r="P12" s="571"/>
      <c r="Q12" s="702" t="s">
        <v>441</v>
      </c>
      <c r="S12" s="651"/>
      <c r="T12" s="163"/>
      <c r="U12" s="838">
        <v>369287</v>
      </c>
      <c r="V12" s="838">
        <v>228908</v>
      </c>
      <c r="W12" s="838">
        <v>53827</v>
      </c>
      <c r="X12" s="838">
        <v>35856</v>
      </c>
      <c r="Y12" s="838">
        <v>21597</v>
      </c>
      <c r="Z12" s="838">
        <v>73185</v>
      </c>
      <c r="AA12" s="838">
        <v>74066</v>
      </c>
      <c r="AB12" s="838">
        <v>4897</v>
      </c>
      <c r="AC12" s="838">
        <v>12617</v>
      </c>
      <c r="AD12" s="838">
        <v>118796</v>
      </c>
      <c r="AE12" s="838">
        <v>2847.8386971967634</v>
      </c>
      <c r="AF12" s="838">
        <v>1182.8621360403877</v>
      </c>
      <c r="AG12" s="838">
        <v>8616.393853526428</v>
      </c>
      <c r="AH12" s="864">
        <v>445319.83869719674</v>
      </c>
      <c r="AI12" s="864">
        <v>304156.8621360404</v>
      </c>
      <c r="AJ12" s="864">
        <v>67340.39385352643</v>
      </c>
      <c r="AK12" s="864">
        <v>48473</v>
      </c>
      <c r="AL12" s="864">
        <v>140393</v>
      </c>
      <c r="AM12" s="864">
        <v>1005683.0946867636</v>
      </c>
    </row>
    <row r="13" spans="1:39" ht="12.75">
      <c r="A13" s="571" t="s">
        <v>1038</v>
      </c>
      <c r="B13" s="634">
        <v>774790</v>
      </c>
      <c r="C13" s="634">
        <v>61247</v>
      </c>
      <c r="D13" s="634">
        <v>836037</v>
      </c>
      <c r="E13" s="634">
        <v>120756</v>
      </c>
      <c r="F13" s="571"/>
      <c r="G13" s="634">
        <v>120756</v>
      </c>
      <c r="H13" s="634">
        <v>291668</v>
      </c>
      <c r="I13" s="634">
        <v>78232</v>
      </c>
      <c r="J13" s="634">
        <v>90734</v>
      </c>
      <c r="K13" s="838">
        <v>-224605</v>
      </c>
      <c r="L13" s="634">
        <v>325000</v>
      </c>
      <c r="M13" s="703">
        <v>816706</v>
      </c>
      <c r="N13" s="634">
        <v>2334528</v>
      </c>
      <c r="O13" s="634">
        <v>1397547</v>
      </c>
      <c r="P13" s="571"/>
      <c r="Q13" s="703">
        <v>1397547</v>
      </c>
      <c r="S13" s="163"/>
      <c r="T13" s="163"/>
      <c r="U13" s="838">
        <v>836037</v>
      </c>
      <c r="V13" s="838">
        <v>120756</v>
      </c>
      <c r="W13" s="838">
        <v>291668</v>
      </c>
      <c r="X13" s="838">
        <v>78232</v>
      </c>
      <c r="Y13" s="838">
        <v>191129</v>
      </c>
      <c r="Z13" s="838">
        <v>598700</v>
      </c>
      <c r="AA13" s="838">
        <v>375145</v>
      </c>
      <c r="AB13" s="838">
        <v>111705</v>
      </c>
      <c r="AC13" s="838">
        <v>118541</v>
      </c>
      <c r="AD13" s="838">
        <v>200717</v>
      </c>
      <c r="AE13" s="838">
        <v>8381.547911242065</v>
      </c>
      <c r="AF13" s="838">
        <v>3481.3122229765277</v>
      </c>
      <c r="AG13" s="838">
        <v>25359.132164525705</v>
      </c>
      <c r="AH13" s="864">
        <v>1443118.547911242</v>
      </c>
      <c r="AI13" s="864">
        <v>499382.3122229765</v>
      </c>
      <c r="AJ13" s="864">
        <v>428732.1321645257</v>
      </c>
      <c r="AK13" s="864">
        <v>196773</v>
      </c>
      <c r="AL13" s="864">
        <v>391846</v>
      </c>
      <c r="AM13" s="864">
        <v>2959851.992298744</v>
      </c>
    </row>
    <row r="14" spans="1:39" ht="12.75">
      <c r="A14" s="571" t="s">
        <v>1043</v>
      </c>
      <c r="B14" s="634">
        <v>565066</v>
      </c>
      <c r="C14" s="634">
        <v>30948</v>
      </c>
      <c r="D14" s="634">
        <v>596014</v>
      </c>
      <c r="E14" s="634">
        <v>140936</v>
      </c>
      <c r="F14" s="634">
        <v>104247</v>
      </c>
      <c r="G14" s="634">
        <v>245183</v>
      </c>
      <c r="H14" s="634">
        <v>58731</v>
      </c>
      <c r="I14" s="634">
        <v>62156</v>
      </c>
      <c r="J14" s="634">
        <v>25843</v>
      </c>
      <c r="K14" s="634">
        <v>47740</v>
      </c>
      <c r="L14" s="571"/>
      <c r="M14" s="702"/>
      <c r="N14" s="634">
        <v>1035667</v>
      </c>
      <c r="O14" s="634">
        <v>246977</v>
      </c>
      <c r="P14" s="571"/>
      <c r="Q14" s="703">
        <v>246977</v>
      </c>
      <c r="S14" s="651"/>
      <c r="T14" s="163"/>
      <c r="U14" s="838">
        <v>596014</v>
      </c>
      <c r="V14" s="838">
        <v>245183</v>
      </c>
      <c r="W14" s="838">
        <v>58731</v>
      </c>
      <c r="X14" s="838">
        <v>62156</v>
      </c>
      <c r="Y14" s="838">
        <v>73583</v>
      </c>
      <c r="Z14" s="838">
        <v>68668</v>
      </c>
      <c r="AA14" s="838">
        <v>229183</v>
      </c>
      <c r="AB14" s="838">
        <v>59769</v>
      </c>
      <c r="AC14" s="838">
        <v>59617</v>
      </c>
      <c r="AD14" s="838">
        <v>3604</v>
      </c>
      <c r="AE14" s="838">
        <v>4176.988392340925</v>
      </c>
      <c r="AF14" s="838">
        <v>1734.9302180786126</v>
      </c>
      <c r="AG14" s="838">
        <v>12637.856612259848</v>
      </c>
      <c r="AH14" s="864">
        <v>668858.988392341</v>
      </c>
      <c r="AI14" s="864">
        <v>476100.9302180786</v>
      </c>
      <c r="AJ14" s="864">
        <v>131137.85661225984</v>
      </c>
      <c r="AK14" s="864">
        <v>121773</v>
      </c>
      <c r="AL14" s="864">
        <v>77187</v>
      </c>
      <c r="AM14" s="864">
        <v>1475057.7752226794</v>
      </c>
    </row>
    <row r="15" spans="1:39" ht="12.75">
      <c r="A15" s="571" t="s">
        <v>725</v>
      </c>
      <c r="B15" s="634">
        <v>4843919</v>
      </c>
      <c r="C15" s="634">
        <v>220642</v>
      </c>
      <c r="D15" s="634">
        <v>5064561</v>
      </c>
      <c r="E15" s="634">
        <v>682242</v>
      </c>
      <c r="F15" s="571"/>
      <c r="G15" s="634">
        <v>682242</v>
      </c>
      <c r="H15" s="634">
        <v>1173796</v>
      </c>
      <c r="I15" s="634">
        <v>1437103</v>
      </c>
      <c r="J15" s="634">
        <v>211041</v>
      </c>
      <c r="K15" s="634">
        <v>29705</v>
      </c>
      <c r="L15" s="571"/>
      <c r="M15" s="703">
        <v>4689119</v>
      </c>
      <c r="N15" s="634">
        <v>13287567</v>
      </c>
      <c r="O15" s="634">
        <v>14157329</v>
      </c>
      <c r="P15" s="571"/>
      <c r="Q15" s="703">
        <v>14157329</v>
      </c>
      <c r="S15" s="651"/>
      <c r="T15" s="163"/>
      <c r="U15" s="840">
        <v>5064561</v>
      </c>
      <c r="V15" s="840">
        <v>682242</v>
      </c>
      <c r="W15" s="840">
        <v>1173796</v>
      </c>
      <c r="X15" s="840">
        <v>1437103</v>
      </c>
      <c r="Y15" s="840">
        <v>240746</v>
      </c>
      <c r="Z15" s="840">
        <v>2377521</v>
      </c>
      <c r="AA15" s="840">
        <v>2253120</v>
      </c>
      <c r="AB15" s="840">
        <v>625983</v>
      </c>
      <c r="AC15" s="840">
        <v>683741</v>
      </c>
      <c r="AD15" s="840">
        <v>451873</v>
      </c>
      <c r="AE15" s="838">
        <v>42990.44112028743</v>
      </c>
      <c r="AF15" s="838">
        <v>17856.265898387104</v>
      </c>
      <c r="AG15" s="838">
        <v>130071.4724446492</v>
      </c>
      <c r="AH15" s="865">
        <v>7485072.441120287</v>
      </c>
      <c r="AI15" s="865">
        <v>2953218.265898387</v>
      </c>
      <c r="AJ15" s="865">
        <v>1929850.4724446493</v>
      </c>
      <c r="AK15" s="865">
        <v>2120844</v>
      </c>
      <c r="AL15" s="865">
        <v>692619</v>
      </c>
      <c r="AM15" s="865">
        <v>15181604.179463323</v>
      </c>
    </row>
    <row r="16" spans="1:39" ht="12.75">
      <c r="A16" s="566" t="s">
        <v>221</v>
      </c>
      <c r="B16" s="633">
        <v>592167</v>
      </c>
      <c r="C16" s="633">
        <v>48402</v>
      </c>
      <c r="D16" s="633">
        <v>640569</v>
      </c>
      <c r="E16" s="633">
        <v>256939</v>
      </c>
      <c r="F16" s="566"/>
      <c r="G16" s="633">
        <v>256939</v>
      </c>
      <c r="H16" s="633">
        <v>195121</v>
      </c>
      <c r="I16" s="633">
        <v>131368</v>
      </c>
      <c r="J16" s="633">
        <v>68009</v>
      </c>
      <c r="K16" s="633">
        <v>97650</v>
      </c>
      <c r="L16" s="566"/>
      <c r="M16" s="701">
        <v>211353</v>
      </c>
      <c r="N16" s="633">
        <v>1601009</v>
      </c>
      <c r="O16" s="633">
        <v>2606793</v>
      </c>
      <c r="P16" s="566"/>
      <c r="Q16" s="701">
        <v>2606793</v>
      </c>
      <c r="S16" s="651"/>
      <c r="T16" s="163"/>
      <c r="U16" s="838">
        <v>640569</v>
      </c>
      <c r="V16" s="838">
        <v>256939</v>
      </c>
      <c r="W16" s="838">
        <v>195121</v>
      </c>
      <c r="X16" s="838">
        <v>131368</v>
      </c>
      <c r="Y16" s="838">
        <v>165659</v>
      </c>
      <c r="Z16" s="838">
        <v>558516</v>
      </c>
      <c r="AA16" s="838">
        <v>482212</v>
      </c>
      <c r="AB16" s="838">
        <v>122161</v>
      </c>
      <c r="AC16" s="838">
        <v>152458</v>
      </c>
      <c r="AD16" s="838">
        <v>225659</v>
      </c>
      <c r="AE16" s="839">
        <v>8404.582162181492</v>
      </c>
      <c r="AF16" s="839">
        <v>3490.8795988588486</v>
      </c>
      <c r="AG16" s="839">
        <v>25428.824376521567</v>
      </c>
      <c r="AH16" s="864">
        <v>1207489.5821621814</v>
      </c>
      <c r="AI16" s="864">
        <v>742641.8795988589</v>
      </c>
      <c r="AJ16" s="864">
        <v>342710.8243765216</v>
      </c>
      <c r="AK16" s="864">
        <v>283826</v>
      </c>
      <c r="AL16" s="864">
        <v>391318</v>
      </c>
      <c r="AM16" s="864">
        <v>2967986.286137562</v>
      </c>
    </row>
    <row r="17" spans="1:39" ht="12.75">
      <c r="A17" s="571" t="s">
        <v>1056</v>
      </c>
      <c r="B17" s="634">
        <v>498891</v>
      </c>
      <c r="C17" s="571"/>
      <c r="D17" s="634">
        <v>498891</v>
      </c>
      <c r="E17" s="634">
        <v>160708</v>
      </c>
      <c r="F17" s="571"/>
      <c r="G17" s="634">
        <v>160708</v>
      </c>
      <c r="H17" s="634">
        <v>138984</v>
      </c>
      <c r="I17" s="634">
        <v>14173</v>
      </c>
      <c r="J17" s="634">
        <v>147150</v>
      </c>
      <c r="K17" s="634">
        <v>268236</v>
      </c>
      <c r="L17" s="571"/>
      <c r="M17" s="703">
        <v>36351</v>
      </c>
      <c r="N17" s="634">
        <v>1264493</v>
      </c>
      <c r="O17" s="634">
        <v>260093</v>
      </c>
      <c r="P17" s="571"/>
      <c r="Q17" s="703">
        <v>260093</v>
      </c>
      <c r="S17" s="651"/>
      <c r="T17" s="163"/>
      <c r="U17" s="838">
        <v>498891</v>
      </c>
      <c r="V17" s="838">
        <v>160708</v>
      </c>
      <c r="W17" s="838">
        <v>138984</v>
      </c>
      <c r="X17" s="838">
        <v>14173</v>
      </c>
      <c r="Y17" s="838">
        <v>415386</v>
      </c>
      <c r="Z17" s="838">
        <v>76884</v>
      </c>
      <c r="AA17" s="838">
        <v>166528</v>
      </c>
      <c r="AB17" s="838">
        <v>25043</v>
      </c>
      <c r="AC17" s="838">
        <v>21572</v>
      </c>
      <c r="AD17" s="838">
        <v>857</v>
      </c>
      <c r="AE17" s="838">
        <v>4356.278145855749</v>
      </c>
      <c r="AF17" s="838">
        <v>1809.3989936526832</v>
      </c>
      <c r="AG17" s="838">
        <v>13180.313996417886</v>
      </c>
      <c r="AH17" s="864">
        <v>580131.2781458558</v>
      </c>
      <c r="AI17" s="864">
        <v>329045.39899365266</v>
      </c>
      <c r="AJ17" s="864">
        <v>177207.31399641788</v>
      </c>
      <c r="AK17" s="864">
        <v>35745</v>
      </c>
      <c r="AL17" s="864">
        <v>416243</v>
      </c>
      <c r="AM17" s="864">
        <v>1538371.9911359262</v>
      </c>
    </row>
    <row r="18" spans="1:39" ht="12.75">
      <c r="A18" s="571" t="s">
        <v>729</v>
      </c>
      <c r="B18" s="634">
        <v>276511</v>
      </c>
      <c r="C18" s="571"/>
      <c r="D18" s="634">
        <v>276511</v>
      </c>
      <c r="E18" s="634">
        <v>121552</v>
      </c>
      <c r="F18" s="571"/>
      <c r="G18" s="634">
        <v>121552</v>
      </c>
      <c r="H18" s="634">
        <v>74098</v>
      </c>
      <c r="I18" s="634">
        <v>67800</v>
      </c>
      <c r="J18" s="634">
        <v>67145</v>
      </c>
      <c r="K18" s="634">
        <v>69277</v>
      </c>
      <c r="L18" s="571"/>
      <c r="M18" s="702"/>
      <c r="N18" s="634">
        <v>676383</v>
      </c>
      <c r="O18" s="634">
        <v>413778</v>
      </c>
      <c r="P18" s="634">
        <v>48854</v>
      </c>
      <c r="Q18" s="703">
        <v>462632</v>
      </c>
      <c r="S18" s="651"/>
      <c r="T18" s="163"/>
      <c r="U18" s="838">
        <v>276511</v>
      </c>
      <c r="V18" s="838">
        <v>121552</v>
      </c>
      <c r="W18" s="838">
        <v>74098</v>
      </c>
      <c r="X18" s="838">
        <v>67800</v>
      </c>
      <c r="Y18" s="838">
        <v>136422</v>
      </c>
      <c r="Z18" s="838">
        <v>15168</v>
      </c>
      <c r="AA18" s="838">
        <v>18944</v>
      </c>
      <c r="AB18" s="838">
        <v>1887</v>
      </c>
      <c r="AC18" s="838">
        <v>20093</v>
      </c>
      <c r="AD18" s="838">
        <v>9880</v>
      </c>
      <c r="AE18" s="838">
        <v>2128.933186770171</v>
      </c>
      <c r="AF18" s="838">
        <v>884.2616189143819</v>
      </c>
      <c r="AG18" s="838">
        <v>6441.280133987701</v>
      </c>
      <c r="AH18" s="864">
        <v>293807.9331867702</v>
      </c>
      <c r="AI18" s="864">
        <v>141380.26161891437</v>
      </c>
      <c r="AJ18" s="864">
        <v>82426.2801339877</v>
      </c>
      <c r="AK18" s="864">
        <v>87893</v>
      </c>
      <c r="AL18" s="864">
        <v>146302</v>
      </c>
      <c r="AM18" s="864">
        <v>751809.4749396723</v>
      </c>
    </row>
    <row r="19" spans="1:39" ht="12.75">
      <c r="A19" s="571" t="s">
        <v>1285</v>
      </c>
      <c r="B19" s="571" t="s">
        <v>441</v>
      </c>
      <c r="C19" s="634">
        <v>215227</v>
      </c>
      <c r="D19" s="634">
        <v>215227</v>
      </c>
      <c r="E19" s="571"/>
      <c r="F19" s="634">
        <v>62485</v>
      </c>
      <c r="G19" s="634">
        <v>62485</v>
      </c>
      <c r="H19" s="634">
        <v>11146</v>
      </c>
      <c r="I19" s="571"/>
      <c r="J19" s="571"/>
      <c r="K19" s="634">
        <v>44872</v>
      </c>
      <c r="L19" s="571"/>
      <c r="M19" s="702"/>
      <c r="N19" s="634">
        <v>333730</v>
      </c>
      <c r="O19" s="634">
        <v>90948</v>
      </c>
      <c r="P19" s="571"/>
      <c r="Q19" s="703">
        <v>90948</v>
      </c>
      <c r="S19" s="651"/>
      <c r="T19" s="163"/>
      <c r="U19" s="838">
        <v>215227</v>
      </c>
      <c r="V19" s="838">
        <v>62485</v>
      </c>
      <c r="W19" s="838">
        <v>11146</v>
      </c>
      <c r="X19" s="838">
        <v>0</v>
      </c>
      <c r="Y19" s="838">
        <v>44872</v>
      </c>
      <c r="Z19" s="841"/>
      <c r="AA19" s="838">
        <v>0</v>
      </c>
      <c r="AB19" s="841"/>
      <c r="AC19" s="841"/>
      <c r="AD19" s="838">
        <v>0</v>
      </c>
      <c r="AE19" s="838">
        <v>957.0742736572247</v>
      </c>
      <c r="AF19" s="838">
        <v>397.5249443733748</v>
      </c>
      <c r="AG19" s="838">
        <v>2895.7148791558157</v>
      </c>
      <c r="AH19" s="864">
        <v>216184.07427365723</v>
      </c>
      <c r="AI19" s="864">
        <v>62882.52494437338</v>
      </c>
      <c r="AJ19" s="864">
        <v>14041.714879155816</v>
      </c>
      <c r="AK19" s="864">
        <v>0</v>
      </c>
      <c r="AL19" s="864">
        <v>44872</v>
      </c>
      <c r="AM19" s="864">
        <v>337980.3140971864</v>
      </c>
    </row>
    <row r="20" spans="1:39" ht="12.75">
      <c r="A20" s="637" t="s">
        <v>731</v>
      </c>
      <c r="B20" s="638">
        <v>5152228</v>
      </c>
      <c r="C20" s="638">
        <v>178187</v>
      </c>
      <c r="D20" s="638">
        <v>5330415</v>
      </c>
      <c r="E20" s="638">
        <v>870883</v>
      </c>
      <c r="F20" s="637"/>
      <c r="G20" s="638">
        <v>870883</v>
      </c>
      <c r="H20" s="638">
        <v>224693</v>
      </c>
      <c r="I20" s="638">
        <v>440166</v>
      </c>
      <c r="J20" s="638">
        <v>355227</v>
      </c>
      <c r="K20" s="638">
        <v>210652</v>
      </c>
      <c r="L20" s="638">
        <v>219720</v>
      </c>
      <c r="M20" s="704">
        <v>417243</v>
      </c>
      <c r="N20" s="638">
        <v>8068999</v>
      </c>
      <c r="O20" s="638">
        <v>2919603</v>
      </c>
      <c r="P20" s="638">
        <v>145826</v>
      </c>
      <c r="Q20" s="704">
        <v>3065429</v>
      </c>
      <c r="S20" s="651"/>
      <c r="T20" s="163"/>
      <c r="U20" s="840">
        <v>5330415</v>
      </c>
      <c r="V20" s="840">
        <v>870883</v>
      </c>
      <c r="W20" s="840">
        <v>224693</v>
      </c>
      <c r="X20" s="840">
        <v>440166</v>
      </c>
      <c r="Y20" s="840">
        <v>785599</v>
      </c>
      <c r="Z20" s="840">
        <v>1908720</v>
      </c>
      <c r="AA20" s="840">
        <v>1026634</v>
      </c>
      <c r="AB20" s="840">
        <v>262422</v>
      </c>
      <c r="AC20" s="840">
        <v>493730</v>
      </c>
      <c r="AD20" s="840">
        <v>272441</v>
      </c>
      <c r="AE20" s="840">
        <v>33311.630694702435</v>
      </c>
      <c r="AF20" s="840">
        <v>13836.130072012233</v>
      </c>
      <c r="AG20" s="840">
        <v>100787.35507432609</v>
      </c>
      <c r="AH20" s="865">
        <v>7272446.630694702</v>
      </c>
      <c r="AI20" s="865">
        <v>1911353.1300720123</v>
      </c>
      <c r="AJ20" s="865">
        <v>587902.355074326</v>
      </c>
      <c r="AK20" s="865">
        <v>933896</v>
      </c>
      <c r="AL20" s="865">
        <v>1058040</v>
      </c>
      <c r="AM20" s="865">
        <v>11763638.11584104</v>
      </c>
    </row>
    <row r="21" spans="1:39" ht="12.75">
      <c r="A21" s="571" t="s">
        <v>740</v>
      </c>
      <c r="B21" s="634">
        <v>2024797</v>
      </c>
      <c r="C21" s="634">
        <v>120401</v>
      </c>
      <c r="D21" s="634">
        <v>2145198</v>
      </c>
      <c r="E21" s="634">
        <v>204801</v>
      </c>
      <c r="F21" s="571"/>
      <c r="G21" s="634">
        <v>204801</v>
      </c>
      <c r="H21" s="634">
        <v>265100</v>
      </c>
      <c r="I21" s="634">
        <v>-41642</v>
      </c>
      <c r="J21" s="634">
        <v>135300</v>
      </c>
      <c r="K21" s="634">
        <v>168790</v>
      </c>
      <c r="L21" s="571"/>
      <c r="M21" s="702"/>
      <c r="N21" s="634">
        <v>2877547</v>
      </c>
      <c r="O21" s="634">
        <v>1746950</v>
      </c>
      <c r="P21" s="634">
        <v>15280</v>
      </c>
      <c r="Q21" s="703">
        <v>1762230</v>
      </c>
      <c r="S21" s="651"/>
      <c r="T21" s="163"/>
      <c r="U21" s="838">
        <v>2145198</v>
      </c>
      <c r="V21" s="838">
        <v>204801</v>
      </c>
      <c r="W21" s="838">
        <v>265100</v>
      </c>
      <c r="X21" s="838">
        <v>-41642</v>
      </c>
      <c r="Y21" s="838">
        <v>304090</v>
      </c>
      <c r="Z21" s="838">
        <v>306178</v>
      </c>
      <c r="AA21" s="838">
        <v>401011</v>
      </c>
      <c r="AB21" s="838">
        <v>133384</v>
      </c>
      <c r="AC21" s="838">
        <v>138899</v>
      </c>
      <c r="AD21" s="838">
        <v>12501</v>
      </c>
      <c r="AE21" s="838">
        <v>11097.048642321948</v>
      </c>
      <c r="AF21" s="838">
        <v>4609.207211673092</v>
      </c>
      <c r="AG21" s="838">
        <v>33575.12551820637</v>
      </c>
      <c r="AH21" s="864">
        <v>2462473.048642322</v>
      </c>
      <c r="AI21" s="864">
        <v>610421.2072116731</v>
      </c>
      <c r="AJ21" s="864">
        <v>432059.1255182064</v>
      </c>
      <c r="AK21" s="864">
        <v>97257</v>
      </c>
      <c r="AL21" s="864">
        <v>316591</v>
      </c>
      <c r="AM21" s="864">
        <v>3918801.3813722017</v>
      </c>
    </row>
    <row r="22" spans="1:39" ht="12.75">
      <c r="A22" s="571" t="s">
        <v>1078</v>
      </c>
      <c r="B22" s="634">
        <v>185718</v>
      </c>
      <c r="C22" s="571"/>
      <c r="D22" s="634">
        <v>185718</v>
      </c>
      <c r="E22" s="634">
        <v>36818</v>
      </c>
      <c r="F22" s="571"/>
      <c r="G22" s="634">
        <v>36818</v>
      </c>
      <c r="H22" s="634">
        <v>59453</v>
      </c>
      <c r="I22" s="634">
        <v>7000</v>
      </c>
      <c r="J22" s="634">
        <v>16723</v>
      </c>
      <c r="K22" s="634">
        <v>29088</v>
      </c>
      <c r="L22" s="571"/>
      <c r="M22" s="703">
        <v>17154</v>
      </c>
      <c r="N22" s="634">
        <v>351954</v>
      </c>
      <c r="O22" s="634">
        <v>354136</v>
      </c>
      <c r="P22" s="571"/>
      <c r="Q22" s="703">
        <v>354136</v>
      </c>
      <c r="S22" s="651"/>
      <c r="T22" s="163"/>
      <c r="U22" s="838">
        <v>185718</v>
      </c>
      <c r="V22" s="838">
        <v>36818</v>
      </c>
      <c r="W22" s="838">
        <v>59453</v>
      </c>
      <c r="X22" s="838">
        <v>7000</v>
      </c>
      <c r="Y22" s="838">
        <v>45811</v>
      </c>
      <c r="Z22" s="838">
        <v>238183</v>
      </c>
      <c r="AA22" s="838">
        <v>15066</v>
      </c>
      <c r="AB22" s="838">
        <v>40694</v>
      </c>
      <c r="AC22" s="838">
        <v>19598</v>
      </c>
      <c r="AD22" s="838">
        <v>142118</v>
      </c>
      <c r="AE22" s="838">
        <v>2266.886325115561</v>
      </c>
      <c r="AF22" s="838">
        <v>941.5610523609907</v>
      </c>
      <c r="AG22" s="838">
        <v>6858.669845871294</v>
      </c>
      <c r="AH22" s="864">
        <v>426167.88632511557</v>
      </c>
      <c r="AI22" s="864">
        <v>52825.561052360994</v>
      </c>
      <c r="AJ22" s="864">
        <v>107005.66984587129</v>
      </c>
      <c r="AK22" s="864">
        <v>26598</v>
      </c>
      <c r="AL22" s="864">
        <v>187929</v>
      </c>
      <c r="AM22" s="864">
        <v>800526.1172233479</v>
      </c>
    </row>
    <row r="23" spans="1:39" ht="12.75">
      <c r="A23" s="571" t="s">
        <v>1083</v>
      </c>
      <c r="B23" s="634">
        <v>359635</v>
      </c>
      <c r="C23" s="634">
        <v>71177</v>
      </c>
      <c r="D23" s="634">
        <v>430812</v>
      </c>
      <c r="E23" s="634">
        <v>99607</v>
      </c>
      <c r="F23" s="571"/>
      <c r="G23" s="634">
        <v>99607</v>
      </c>
      <c r="H23" s="634">
        <v>25919</v>
      </c>
      <c r="I23" s="634">
        <v>40475</v>
      </c>
      <c r="J23" s="571"/>
      <c r="K23" s="634">
        <v>29667</v>
      </c>
      <c r="L23" s="571"/>
      <c r="M23" s="703">
        <v>131144</v>
      </c>
      <c r="N23" s="634">
        <v>757624</v>
      </c>
      <c r="O23" s="634">
        <v>131854</v>
      </c>
      <c r="P23" s="571"/>
      <c r="Q23" s="703">
        <v>131854</v>
      </c>
      <c r="S23" s="651"/>
      <c r="T23" s="163"/>
      <c r="U23" s="838">
        <v>430812</v>
      </c>
      <c r="V23" s="838">
        <v>99607</v>
      </c>
      <c r="W23" s="838">
        <v>25919</v>
      </c>
      <c r="X23" s="838">
        <v>40475</v>
      </c>
      <c r="Y23" s="838">
        <v>29667</v>
      </c>
      <c r="Z23" s="838">
        <v>109310</v>
      </c>
      <c r="AA23" s="838">
        <v>148602</v>
      </c>
      <c r="AB23" s="838">
        <v>34306</v>
      </c>
      <c r="AC23" s="838"/>
      <c r="AD23" s="838">
        <v>2591</v>
      </c>
      <c r="AE23" s="838">
        <v>2642.0819240205883</v>
      </c>
      <c r="AF23" s="838">
        <v>1097.4001692290237</v>
      </c>
      <c r="AG23" s="838">
        <v>7993.858104763078</v>
      </c>
      <c r="AH23" s="864">
        <v>542764.0819240205</v>
      </c>
      <c r="AI23" s="864">
        <v>249306.40016922902</v>
      </c>
      <c r="AJ23" s="864">
        <v>68218.85810476307</v>
      </c>
      <c r="AK23" s="864">
        <v>40475</v>
      </c>
      <c r="AL23" s="864">
        <v>32258</v>
      </c>
      <c r="AM23" s="864">
        <v>933022.3401980127</v>
      </c>
    </row>
    <row r="24" spans="1:39" ht="12.75">
      <c r="A24" s="571" t="s">
        <v>742</v>
      </c>
      <c r="B24" s="634">
        <v>2984030</v>
      </c>
      <c r="C24" s="634">
        <v>156027</v>
      </c>
      <c r="D24" s="634">
        <v>3140057</v>
      </c>
      <c r="E24" s="634">
        <v>590660</v>
      </c>
      <c r="F24" s="634">
        <v>10410</v>
      </c>
      <c r="G24" s="634">
        <v>601070</v>
      </c>
      <c r="H24" s="634">
        <v>250278</v>
      </c>
      <c r="I24" s="634">
        <v>226899</v>
      </c>
      <c r="J24" s="634">
        <v>333437</v>
      </c>
      <c r="K24" s="634">
        <v>166694</v>
      </c>
      <c r="L24" s="571"/>
      <c r="M24" s="703">
        <v>705956</v>
      </c>
      <c r="N24" s="634">
        <v>5424391</v>
      </c>
      <c r="O24" s="634">
        <v>1996846</v>
      </c>
      <c r="P24" s="634">
        <v>347419</v>
      </c>
      <c r="Q24" s="703">
        <v>2344265</v>
      </c>
      <c r="S24" s="651"/>
      <c r="T24" s="163"/>
      <c r="U24" s="838">
        <v>3140057</v>
      </c>
      <c r="V24" s="838">
        <v>601070</v>
      </c>
      <c r="W24" s="838">
        <v>250278</v>
      </c>
      <c r="X24" s="838">
        <v>226899</v>
      </c>
      <c r="Y24" s="838">
        <v>500131</v>
      </c>
      <c r="Z24" s="838">
        <v>383052</v>
      </c>
      <c r="AA24" s="838">
        <v>1090964</v>
      </c>
      <c r="AB24" s="838">
        <v>280811</v>
      </c>
      <c r="AC24" s="838">
        <v>496929</v>
      </c>
      <c r="AD24" s="838">
        <v>128737</v>
      </c>
      <c r="AE24" s="838">
        <v>20358.377608680472</v>
      </c>
      <c r="AF24" s="838">
        <v>8455.940305967677</v>
      </c>
      <c r="AG24" s="838">
        <v>61596.11493020056</v>
      </c>
      <c r="AH24" s="864">
        <v>3543467.3776086806</v>
      </c>
      <c r="AI24" s="864">
        <v>1700489.9403059676</v>
      </c>
      <c r="AJ24" s="864">
        <v>592685.1149302005</v>
      </c>
      <c r="AK24" s="864">
        <v>723828</v>
      </c>
      <c r="AL24" s="864">
        <v>628868</v>
      </c>
      <c r="AM24" s="864">
        <v>7189338.432844848</v>
      </c>
    </row>
    <row r="25" spans="1:39" ht="12.75">
      <c r="A25" s="571" t="s">
        <v>222</v>
      </c>
      <c r="B25" s="634">
        <v>1132828</v>
      </c>
      <c r="C25" s="634">
        <v>229807</v>
      </c>
      <c r="D25" s="634">
        <v>1362635</v>
      </c>
      <c r="E25" s="634">
        <v>668451</v>
      </c>
      <c r="F25" s="571"/>
      <c r="G25" s="634">
        <v>668451</v>
      </c>
      <c r="H25" s="634">
        <v>354463</v>
      </c>
      <c r="I25" s="634">
        <v>2293</v>
      </c>
      <c r="J25" s="634">
        <v>825608</v>
      </c>
      <c r="K25" s="634">
        <v>37136</v>
      </c>
      <c r="L25" s="571"/>
      <c r="M25" s="702"/>
      <c r="N25" s="634">
        <v>3250586</v>
      </c>
      <c r="O25" s="634">
        <v>245064</v>
      </c>
      <c r="P25" s="571"/>
      <c r="Q25" s="703">
        <v>245064</v>
      </c>
      <c r="S25" s="651"/>
      <c r="T25" s="163"/>
      <c r="U25" s="840">
        <v>1362635</v>
      </c>
      <c r="V25" s="840">
        <v>668451</v>
      </c>
      <c r="W25" s="840">
        <v>354463</v>
      </c>
      <c r="X25" s="840">
        <v>2293</v>
      </c>
      <c r="Y25" s="840">
        <v>862744</v>
      </c>
      <c r="Z25" s="840">
        <v>223312</v>
      </c>
      <c r="AA25" s="840">
        <v>843535</v>
      </c>
      <c r="AB25" s="840">
        <v>56086</v>
      </c>
      <c r="AC25" s="840">
        <v>59271</v>
      </c>
      <c r="AD25" s="840">
        <v>22599</v>
      </c>
      <c r="AE25" s="838">
        <v>12777.209693570816</v>
      </c>
      <c r="AF25" s="838">
        <v>5307.069380597327</v>
      </c>
      <c r="AG25" s="838">
        <v>38658.604919327445</v>
      </c>
      <c r="AH25" s="865">
        <v>1598724.2096935709</v>
      </c>
      <c r="AI25" s="865">
        <v>1517293.0693805972</v>
      </c>
      <c r="AJ25" s="865">
        <v>449207.6049193274</v>
      </c>
      <c r="AK25" s="865">
        <v>61564</v>
      </c>
      <c r="AL25" s="865">
        <v>885343</v>
      </c>
      <c r="AM25" s="865">
        <v>4512131.883993495</v>
      </c>
    </row>
    <row r="26" spans="1:39" ht="12.75">
      <c r="A26" s="566" t="s">
        <v>1096</v>
      </c>
      <c r="B26" s="633">
        <v>566937</v>
      </c>
      <c r="C26" s="566"/>
      <c r="D26" s="633">
        <v>566937</v>
      </c>
      <c r="E26" s="633">
        <v>151043</v>
      </c>
      <c r="F26" s="566"/>
      <c r="G26" s="633">
        <v>151043</v>
      </c>
      <c r="H26" s="633">
        <v>49822</v>
      </c>
      <c r="I26" s="633">
        <v>113928</v>
      </c>
      <c r="J26" s="566"/>
      <c r="K26" s="566"/>
      <c r="L26" s="566"/>
      <c r="M26" s="701">
        <v>664596</v>
      </c>
      <c r="N26" s="633">
        <v>1546326</v>
      </c>
      <c r="O26" s="633">
        <v>145685</v>
      </c>
      <c r="P26" s="566"/>
      <c r="Q26" s="701">
        <v>145685</v>
      </c>
      <c r="S26" s="362"/>
      <c r="T26" s="163"/>
      <c r="U26" s="838">
        <v>566937</v>
      </c>
      <c r="V26" s="838">
        <v>151043</v>
      </c>
      <c r="W26" s="838">
        <v>49822</v>
      </c>
      <c r="X26" s="838">
        <v>113928</v>
      </c>
      <c r="Y26" s="838">
        <v>0</v>
      </c>
      <c r="Z26" s="838">
        <v>403243</v>
      </c>
      <c r="AA26" s="838">
        <v>496052</v>
      </c>
      <c r="AB26" s="838">
        <v>49821</v>
      </c>
      <c r="AC26" s="838"/>
      <c r="AD26" s="838">
        <v>158827</v>
      </c>
      <c r="AE26" s="839">
        <v>5706.004378660567</v>
      </c>
      <c r="AF26" s="839">
        <v>2370.0136297192516</v>
      </c>
      <c r="AG26" s="839">
        <v>17264.03293307341</v>
      </c>
      <c r="AH26" s="864">
        <v>975886.0043786606</v>
      </c>
      <c r="AI26" s="864">
        <v>649465.0136297193</v>
      </c>
      <c r="AJ26" s="864">
        <v>116907.03293307341</v>
      </c>
      <c r="AK26" s="864">
        <v>113928</v>
      </c>
      <c r="AL26" s="864">
        <v>158827</v>
      </c>
      <c r="AM26" s="864">
        <v>2015013.050941453</v>
      </c>
    </row>
    <row r="27" spans="1:39" ht="12.75">
      <c r="A27" s="571" t="s">
        <v>747</v>
      </c>
      <c r="B27" s="634">
        <v>634650</v>
      </c>
      <c r="C27" s="634">
        <v>178006</v>
      </c>
      <c r="D27" s="634">
        <v>812656</v>
      </c>
      <c r="E27" s="634">
        <v>161089</v>
      </c>
      <c r="F27" s="571"/>
      <c r="G27" s="634">
        <v>161089</v>
      </c>
      <c r="H27" s="634">
        <v>61498</v>
      </c>
      <c r="I27" s="634">
        <v>73460</v>
      </c>
      <c r="J27" s="634">
        <v>82164</v>
      </c>
      <c r="K27" s="634">
        <v>64215</v>
      </c>
      <c r="L27" s="571"/>
      <c r="M27" s="703">
        <v>158714</v>
      </c>
      <c r="N27" s="634">
        <v>1413796</v>
      </c>
      <c r="O27" s="634">
        <v>743800</v>
      </c>
      <c r="P27" s="634">
        <v>14103</v>
      </c>
      <c r="Q27" s="703">
        <v>757903</v>
      </c>
      <c r="S27" s="651"/>
      <c r="T27" s="163"/>
      <c r="U27" s="838">
        <v>812656</v>
      </c>
      <c r="V27" s="838">
        <v>161089</v>
      </c>
      <c r="W27" s="838">
        <v>61498</v>
      </c>
      <c r="X27" s="838">
        <v>73460</v>
      </c>
      <c r="Y27" s="838">
        <v>146379</v>
      </c>
      <c r="Z27" s="838">
        <v>198315</v>
      </c>
      <c r="AA27" s="838">
        <v>182623</v>
      </c>
      <c r="AB27" s="838">
        <v>38979</v>
      </c>
      <c r="AC27" s="838">
        <v>146197</v>
      </c>
      <c r="AD27" s="838">
        <v>118900</v>
      </c>
      <c r="AE27" s="838">
        <v>5563.826955998223</v>
      </c>
      <c r="AF27" s="838">
        <v>2310.959621487451</v>
      </c>
      <c r="AG27" s="838">
        <v>16833.86226647494</v>
      </c>
      <c r="AH27" s="864">
        <v>1016534.8269559982</v>
      </c>
      <c r="AI27" s="864">
        <v>346022.9596214875</v>
      </c>
      <c r="AJ27" s="864">
        <v>117310.86226647494</v>
      </c>
      <c r="AK27" s="864">
        <v>219657</v>
      </c>
      <c r="AL27" s="864">
        <v>265279</v>
      </c>
      <c r="AM27" s="864">
        <v>1964804.6488439606</v>
      </c>
    </row>
    <row r="28" spans="1:39" ht="12.75">
      <c r="A28" s="571" t="s">
        <v>749</v>
      </c>
      <c r="B28" s="634">
        <v>1224911</v>
      </c>
      <c r="C28" s="634">
        <v>261391</v>
      </c>
      <c r="D28" s="634">
        <v>1486302</v>
      </c>
      <c r="E28" s="634">
        <v>315383</v>
      </c>
      <c r="F28" s="634">
        <v>42248</v>
      </c>
      <c r="G28" s="634">
        <v>357631</v>
      </c>
      <c r="H28" s="634">
        <v>26778</v>
      </c>
      <c r="I28" s="634">
        <v>65349</v>
      </c>
      <c r="J28" s="634">
        <v>147502</v>
      </c>
      <c r="K28" s="634">
        <v>110535</v>
      </c>
      <c r="L28" s="571"/>
      <c r="M28" s="702"/>
      <c r="N28" s="634">
        <v>2194097</v>
      </c>
      <c r="O28" s="634">
        <v>840300</v>
      </c>
      <c r="P28" s="571"/>
      <c r="Q28" s="703">
        <v>840300</v>
      </c>
      <c r="S28" s="651"/>
      <c r="T28" s="163"/>
      <c r="U28" s="838">
        <v>1486302</v>
      </c>
      <c r="V28" s="838">
        <v>357631</v>
      </c>
      <c r="W28" s="838">
        <v>26778</v>
      </c>
      <c r="X28" s="838">
        <v>65349</v>
      </c>
      <c r="Y28" s="838">
        <v>258037</v>
      </c>
      <c r="Z28" s="838">
        <v>184935</v>
      </c>
      <c r="AA28" s="838">
        <v>138797</v>
      </c>
      <c r="AB28" s="838">
        <v>21838</v>
      </c>
      <c r="AC28" s="838"/>
      <c r="AD28" s="838">
        <v>914</v>
      </c>
      <c r="AE28" s="838">
        <v>7285.903920062164</v>
      </c>
      <c r="AF28" s="838">
        <v>3026.231746325032</v>
      </c>
      <c r="AG28" s="838">
        <v>22044.162057353435</v>
      </c>
      <c r="AH28" s="864">
        <v>1678522.9039200621</v>
      </c>
      <c r="AI28" s="864">
        <v>499454.23174632504</v>
      </c>
      <c r="AJ28" s="864">
        <v>70660.16205735343</v>
      </c>
      <c r="AK28" s="864">
        <v>65349</v>
      </c>
      <c r="AL28" s="864">
        <v>258951</v>
      </c>
      <c r="AM28" s="864">
        <v>2572937.297723741</v>
      </c>
    </row>
    <row r="29" spans="1:39" ht="12.75">
      <c r="A29" s="571" t="s">
        <v>751</v>
      </c>
      <c r="B29" s="634">
        <v>1369067</v>
      </c>
      <c r="C29" s="571"/>
      <c r="D29" s="634">
        <v>1369067</v>
      </c>
      <c r="E29" s="634">
        <v>314758</v>
      </c>
      <c r="F29" s="571"/>
      <c r="G29" s="634">
        <v>314758</v>
      </c>
      <c r="H29" s="634">
        <v>49253</v>
      </c>
      <c r="I29" s="634">
        <v>57390</v>
      </c>
      <c r="J29" s="634">
        <v>97901</v>
      </c>
      <c r="K29" s="634">
        <v>32274</v>
      </c>
      <c r="L29" s="571"/>
      <c r="M29" s="703">
        <v>2568</v>
      </c>
      <c r="N29" s="634">
        <v>1923211</v>
      </c>
      <c r="O29" s="634">
        <v>2345135</v>
      </c>
      <c r="P29" s="634">
        <v>4415</v>
      </c>
      <c r="Q29" s="703">
        <v>2349550</v>
      </c>
      <c r="S29" s="651"/>
      <c r="T29" s="163"/>
      <c r="U29" s="838">
        <v>1369067</v>
      </c>
      <c r="V29" s="838">
        <v>314758</v>
      </c>
      <c r="W29" s="838">
        <v>49253</v>
      </c>
      <c r="X29" s="838">
        <v>57390</v>
      </c>
      <c r="Y29" s="838">
        <v>130175</v>
      </c>
      <c r="Z29" s="838">
        <v>255162</v>
      </c>
      <c r="AA29" s="838">
        <v>268854</v>
      </c>
      <c r="AB29" s="838">
        <v>46425</v>
      </c>
      <c r="AC29" s="838">
        <v>96148</v>
      </c>
      <c r="AD29" s="838">
        <v>170657</v>
      </c>
      <c r="AE29" s="838">
        <v>7909.102003123033</v>
      </c>
      <c r="AF29" s="838">
        <v>3285.0797690137006</v>
      </c>
      <c r="AG29" s="838">
        <v>23929.704288976576</v>
      </c>
      <c r="AH29" s="864">
        <v>1632138.1020031231</v>
      </c>
      <c r="AI29" s="864">
        <v>586897.0797690137</v>
      </c>
      <c r="AJ29" s="864">
        <v>119607.70428897657</v>
      </c>
      <c r="AK29" s="864">
        <v>153538</v>
      </c>
      <c r="AL29" s="864">
        <v>300832</v>
      </c>
      <c r="AM29" s="864">
        <v>2793012.886061114</v>
      </c>
    </row>
    <row r="30" spans="1:39" ht="12.75">
      <c r="A30" s="637" t="s">
        <v>754</v>
      </c>
      <c r="B30" s="638">
        <v>277672</v>
      </c>
      <c r="C30" s="637"/>
      <c r="D30" s="638">
        <v>277672</v>
      </c>
      <c r="E30" s="638">
        <v>163393</v>
      </c>
      <c r="F30" s="637"/>
      <c r="G30" s="638">
        <v>163393</v>
      </c>
      <c r="H30" s="638">
        <v>34141</v>
      </c>
      <c r="I30" s="638">
        <v>44178</v>
      </c>
      <c r="J30" s="638">
        <v>18324</v>
      </c>
      <c r="K30" s="638">
        <v>19765</v>
      </c>
      <c r="L30" s="637"/>
      <c r="M30" s="704">
        <v>26091</v>
      </c>
      <c r="N30" s="638">
        <v>583564</v>
      </c>
      <c r="O30" s="638">
        <v>73110</v>
      </c>
      <c r="P30" s="638">
        <v>17134</v>
      </c>
      <c r="Q30" s="704">
        <v>90244</v>
      </c>
      <c r="S30" s="651"/>
      <c r="T30" s="163"/>
      <c r="U30" s="840">
        <v>277672</v>
      </c>
      <c r="V30" s="840">
        <v>163393</v>
      </c>
      <c r="W30" s="840">
        <v>34141</v>
      </c>
      <c r="X30" s="840">
        <v>44178</v>
      </c>
      <c r="Y30" s="840">
        <v>38089</v>
      </c>
      <c r="Z30" s="840">
        <v>51717</v>
      </c>
      <c r="AA30" s="840">
        <v>167343</v>
      </c>
      <c r="AB30" s="840">
        <v>22502</v>
      </c>
      <c r="AC30" s="840">
        <v>32037</v>
      </c>
      <c r="AD30" s="840">
        <v>799</v>
      </c>
      <c r="AE30" s="840">
        <v>2385.6480780915986</v>
      </c>
      <c r="AF30" s="840">
        <v>990.8892607821404</v>
      </c>
      <c r="AG30" s="840">
        <v>7217.994283517297</v>
      </c>
      <c r="AH30" s="865">
        <v>331774.6480780916</v>
      </c>
      <c r="AI30" s="865">
        <v>331726.88926078216</v>
      </c>
      <c r="AJ30" s="865">
        <v>63860.9942835173</v>
      </c>
      <c r="AK30" s="864">
        <v>76215</v>
      </c>
      <c r="AL30" s="864">
        <v>38888</v>
      </c>
      <c r="AM30" s="865">
        <v>842465.5316223912</v>
      </c>
    </row>
    <row r="31" spans="1:39" ht="12.75">
      <c r="A31" s="571" t="s">
        <v>756</v>
      </c>
      <c r="B31" s="634">
        <v>1233199</v>
      </c>
      <c r="C31" s="634">
        <v>40581</v>
      </c>
      <c r="D31" s="634">
        <v>1273780</v>
      </c>
      <c r="E31" s="634">
        <v>413763</v>
      </c>
      <c r="F31" s="571"/>
      <c r="G31" s="634">
        <v>413763</v>
      </c>
      <c r="H31" s="634">
        <v>84549</v>
      </c>
      <c r="I31" s="634">
        <v>157041</v>
      </c>
      <c r="J31" s="634">
        <v>54260</v>
      </c>
      <c r="K31" s="634">
        <v>91505</v>
      </c>
      <c r="L31" s="571"/>
      <c r="M31" s="703">
        <v>554061</v>
      </c>
      <c r="N31" s="634">
        <v>2628959</v>
      </c>
      <c r="O31" s="634">
        <v>553567</v>
      </c>
      <c r="P31" s="634">
        <v>39575</v>
      </c>
      <c r="Q31" s="703">
        <v>593142</v>
      </c>
      <c r="S31" s="651"/>
      <c r="T31" s="163"/>
      <c r="U31" s="838">
        <v>1273780</v>
      </c>
      <c r="V31" s="838">
        <v>413763</v>
      </c>
      <c r="W31" s="838">
        <v>84549</v>
      </c>
      <c r="X31" s="838">
        <v>157041</v>
      </c>
      <c r="Y31" s="838">
        <v>145765</v>
      </c>
      <c r="Z31" s="838">
        <v>372978</v>
      </c>
      <c r="AA31" s="838">
        <v>356419</v>
      </c>
      <c r="AB31" s="838">
        <v>56530</v>
      </c>
      <c r="AC31" s="838">
        <v>113866</v>
      </c>
      <c r="AD31" s="838">
        <v>89684</v>
      </c>
      <c r="AE31" s="838">
        <v>8788.04565768243</v>
      </c>
      <c r="AF31" s="838">
        <v>3650.1528223838445</v>
      </c>
      <c r="AG31" s="838">
        <v>26589.027905232077</v>
      </c>
      <c r="AH31" s="864">
        <v>1655546.0456576825</v>
      </c>
      <c r="AI31" s="864">
        <v>773832.1528223838</v>
      </c>
      <c r="AJ31" s="864">
        <v>167668.02790523207</v>
      </c>
      <c r="AK31" s="863">
        <v>270907</v>
      </c>
      <c r="AL31" s="863">
        <v>235449</v>
      </c>
      <c r="AM31" s="864">
        <v>3103402.2263852987</v>
      </c>
    </row>
    <row r="32" spans="1:39" ht="12.75">
      <c r="A32" s="571" t="s">
        <v>758</v>
      </c>
      <c r="B32" s="634">
        <v>711311</v>
      </c>
      <c r="C32" s="634">
        <v>267282</v>
      </c>
      <c r="D32" s="634">
        <v>978593</v>
      </c>
      <c r="E32" s="634">
        <v>306670</v>
      </c>
      <c r="F32" s="571"/>
      <c r="G32" s="634">
        <v>306670</v>
      </c>
      <c r="H32" s="634">
        <v>252893</v>
      </c>
      <c r="I32" s="634">
        <v>254172</v>
      </c>
      <c r="J32" s="634">
        <v>497521</v>
      </c>
      <c r="K32" s="634">
        <v>359039</v>
      </c>
      <c r="L32" s="571"/>
      <c r="M32" s="703">
        <v>166287</v>
      </c>
      <c r="N32" s="634">
        <v>2815175</v>
      </c>
      <c r="O32" s="634">
        <v>794961</v>
      </c>
      <c r="P32" s="634">
        <v>287910</v>
      </c>
      <c r="Q32" s="703">
        <v>1082871</v>
      </c>
      <c r="S32" s="651"/>
      <c r="T32" s="163"/>
      <c r="U32" s="838">
        <v>978593</v>
      </c>
      <c r="V32" s="838">
        <v>306670</v>
      </c>
      <c r="W32" s="838">
        <v>252893</v>
      </c>
      <c r="X32" s="838">
        <v>254172</v>
      </c>
      <c r="Y32" s="838">
        <v>856560</v>
      </c>
      <c r="Z32" s="838">
        <v>219495</v>
      </c>
      <c r="AA32" s="838">
        <v>473813</v>
      </c>
      <c r="AB32" s="838">
        <v>121608</v>
      </c>
      <c r="AC32" s="838">
        <v>190339</v>
      </c>
      <c r="AD32" s="838">
        <v>94190</v>
      </c>
      <c r="AE32" s="838">
        <v>10749.507336470817</v>
      </c>
      <c r="AF32" s="838">
        <v>4464.854425187682</v>
      </c>
      <c r="AG32" s="838">
        <v>32523.60782707804</v>
      </c>
      <c r="AH32" s="864">
        <v>1208837.5073364708</v>
      </c>
      <c r="AI32" s="864">
        <v>784947.8544251877</v>
      </c>
      <c r="AJ32" s="864">
        <v>407024.607827078</v>
      </c>
      <c r="AK32" s="864">
        <v>444511</v>
      </c>
      <c r="AL32" s="864">
        <v>950750</v>
      </c>
      <c r="AM32" s="864">
        <v>3796070.9695887365</v>
      </c>
    </row>
    <row r="33" spans="1:39" ht="12.75">
      <c r="A33" s="571" t="s">
        <v>1125</v>
      </c>
      <c r="B33" s="634">
        <v>1374124</v>
      </c>
      <c r="C33" s="634">
        <v>1076696</v>
      </c>
      <c r="D33" s="634">
        <v>2450820</v>
      </c>
      <c r="E33" s="634">
        <v>284390</v>
      </c>
      <c r="F33" s="571"/>
      <c r="G33" s="634">
        <v>284390</v>
      </c>
      <c r="H33" s="634">
        <v>113330</v>
      </c>
      <c r="I33" s="634">
        <v>227879</v>
      </c>
      <c r="J33" s="634">
        <v>84805</v>
      </c>
      <c r="K33" s="634">
        <v>45637</v>
      </c>
      <c r="L33" s="571"/>
      <c r="M33" s="703">
        <v>33000</v>
      </c>
      <c r="N33" s="634">
        <v>3239861</v>
      </c>
      <c r="O33" s="634">
        <v>1293434</v>
      </c>
      <c r="P33" s="571"/>
      <c r="Q33" s="703">
        <v>1293434</v>
      </c>
      <c r="S33" s="651"/>
      <c r="T33" s="163"/>
      <c r="U33" s="838">
        <v>2450820</v>
      </c>
      <c r="V33" s="838">
        <v>284390</v>
      </c>
      <c r="W33" s="838">
        <v>113330</v>
      </c>
      <c r="X33" s="838">
        <v>227879</v>
      </c>
      <c r="Y33" s="838">
        <v>130442</v>
      </c>
      <c r="Z33" s="838">
        <v>591263</v>
      </c>
      <c r="AA33" s="838">
        <v>945188</v>
      </c>
      <c r="AB33" s="838">
        <v>88293</v>
      </c>
      <c r="AC33" s="838"/>
      <c r="AD33" s="838">
        <v>74081</v>
      </c>
      <c r="AE33" s="838">
        <v>14068.575990292798</v>
      </c>
      <c r="AF33" s="838">
        <v>5843.443964472009</v>
      </c>
      <c r="AG33" s="838">
        <v>42565.75058480321</v>
      </c>
      <c r="AH33" s="864">
        <v>3056151.5759902927</v>
      </c>
      <c r="AI33" s="864">
        <v>1235421.443964472</v>
      </c>
      <c r="AJ33" s="864">
        <v>244188.7505848032</v>
      </c>
      <c r="AK33" s="864">
        <v>227879</v>
      </c>
      <c r="AL33" s="864">
        <v>204523</v>
      </c>
      <c r="AM33" s="864">
        <v>4968163.770539569</v>
      </c>
    </row>
    <row r="34" spans="1:39" ht="12.75">
      <c r="A34" s="571" t="s">
        <v>1130</v>
      </c>
      <c r="B34" s="634">
        <v>806633</v>
      </c>
      <c r="C34" s="571"/>
      <c r="D34" s="634">
        <v>806633</v>
      </c>
      <c r="E34" s="634">
        <v>377640</v>
      </c>
      <c r="F34" s="571"/>
      <c r="G34" s="634">
        <v>377640</v>
      </c>
      <c r="H34" s="634">
        <v>142441</v>
      </c>
      <c r="I34" s="634">
        <v>113264</v>
      </c>
      <c r="J34" s="634">
        <v>25277</v>
      </c>
      <c r="K34" s="634">
        <v>42513</v>
      </c>
      <c r="L34" s="571"/>
      <c r="M34" s="703">
        <v>660547</v>
      </c>
      <c r="N34" s="634">
        <v>2168315</v>
      </c>
      <c r="O34" s="634">
        <v>940136</v>
      </c>
      <c r="P34" s="571"/>
      <c r="Q34" s="703">
        <v>940136</v>
      </c>
      <c r="S34" s="651"/>
      <c r="T34" s="163"/>
      <c r="U34" s="838">
        <v>806633</v>
      </c>
      <c r="V34" s="838">
        <v>377640</v>
      </c>
      <c r="W34" s="838">
        <v>142441</v>
      </c>
      <c r="X34" s="838">
        <v>113264</v>
      </c>
      <c r="Y34" s="838">
        <v>67790</v>
      </c>
      <c r="Z34" s="838">
        <v>1537128</v>
      </c>
      <c r="AA34" s="838">
        <v>695924</v>
      </c>
      <c r="AB34" s="838">
        <v>105342</v>
      </c>
      <c r="AC34" s="838">
        <v>194628</v>
      </c>
      <c r="AD34" s="838">
        <v>112138</v>
      </c>
      <c r="AE34" s="838">
        <v>11909.808974772273</v>
      </c>
      <c r="AF34" s="838">
        <v>4946.790735584546</v>
      </c>
      <c r="AG34" s="838">
        <v>36034.205500442884</v>
      </c>
      <c r="AH34" s="864">
        <v>2355670.808974772</v>
      </c>
      <c r="AI34" s="864">
        <v>1078510.7907355845</v>
      </c>
      <c r="AJ34" s="864">
        <v>283817.2055004429</v>
      </c>
      <c r="AK34" s="864">
        <v>307892</v>
      </c>
      <c r="AL34" s="864">
        <v>179928</v>
      </c>
      <c r="AM34" s="864">
        <v>4205818.805210799</v>
      </c>
    </row>
    <row r="35" spans="1:39" ht="12.75">
      <c r="A35" s="571" t="s">
        <v>1135</v>
      </c>
      <c r="B35" s="634">
        <v>1117763</v>
      </c>
      <c r="C35" s="634">
        <v>103174</v>
      </c>
      <c r="D35" s="634">
        <v>1220937</v>
      </c>
      <c r="E35" s="634">
        <v>164730</v>
      </c>
      <c r="F35" s="571"/>
      <c r="G35" s="634">
        <v>164730</v>
      </c>
      <c r="H35" s="634">
        <v>79237</v>
      </c>
      <c r="I35" s="634">
        <v>21034</v>
      </c>
      <c r="J35" s="634">
        <v>11508</v>
      </c>
      <c r="K35" s="634">
        <v>48136</v>
      </c>
      <c r="L35" s="571"/>
      <c r="M35" s="703">
        <v>101816</v>
      </c>
      <c r="N35" s="634">
        <v>1647398</v>
      </c>
      <c r="O35" s="634">
        <v>227913</v>
      </c>
      <c r="P35" s="571"/>
      <c r="Q35" s="703">
        <v>227913</v>
      </c>
      <c r="S35" s="651"/>
      <c r="T35" s="163"/>
      <c r="U35" s="840">
        <v>1220937</v>
      </c>
      <c r="V35" s="840">
        <v>164730</v>
      </c>
      <c r="W35" s="840">
        <v>79237</v>
      </c>
      <c r="X35" s="840">
        <v>21034</v>
      </c>
      <c r="Y35" s="840">
        <v>59644</v>
      </c>
      <c r="Z35" s="840">
        <v>67400</v>
      </c>
      <c r="AA35" s="840">
        <v>285502</v>
      </c>
      <c r="AB35" s="840">
        <v>1572</v>
      </c>
      <c r="AC35" s="840">
        <v>30889</v>
      </c>
      <c r="AD35" s="840">
        <v>63241</v>
      </c>
      <c r="AE35" s="838">
        <v>5718.94680576336</v>
      </c>
      <c r="AF35" s="838">
        <v>2375.389322866278</v>
      </c>
      <c r="AG35" s="838">
        <v>17303.19141822497</v>
      </c>
      <c r="AH35" s="865">
        <v>1294055.9468057633</v>
      </c>
      <c r="AI35" s="865">
        <v>452607.3893228663</v>
      </c>
      <c r="AJ35" s="865">
        <v>98112.19141822497</v>
      </c>
      <c r="AK35" s="865">
        <v>51923</v>
      </c>
      <c r="AL35" s="865">
        <v>122885</v>
      </c>
      <c r="AM35" s="865">
        <v>2019583.5275468545</v>
      </c>
    </row>
    <row r="36" spans="1:39" ht="12.75">
      <c r="A36" s="566" t="s">
        <v>1140</v>
      </c>
      <c r="B36" s="633">
        <v>1357132</v>
      </c>
      <c r="C36" s="633">
        <v>112076</v>
      </c>
      <c r="D36" s="633">
        <v>1469208</v>
      </c>
      <c r="E36" s="633">
        <v>1772522</v>
      </c>
      <c r="F36" s="566"/>
      <c r="G36" s="633">
        <v>1772522</v>
      </c>
      <c r="H36" s="633">
        <v>70036</v>
      </c>
      <c r="I36" s="633">
        <v>200714</v>
      </c>
      <c r="J36" s="633">
        <v>87697</v>
      </c>
      <c r="K36" s="633">
        <v>73350</v>
      </c>
      <c r="L36" s="566"/>
      <c r="M36" s="701">
        <v>281863</v>
      </c>
      <c r="N36" s="633">
        <v>3955390</v>
      </c>
      <c r="O36" s="633">
        <v>726776</v>
      </c>
      <c r="P36" s="566"/>
      <c r="Q36" s="701">
        <v>726776</v>
      </c>
      <c r="S36" s="651"/>
      <c r="T36" s="163"/>
      <c r="U36" s="838">
        <v>1469208</v>
      </c>
      <c r="V36" s="838">
        <v>1772522</v>
      </c>
      <c r="W36" s="838">
        <v>70036</v>
      </c>
      <c r="X36" s="838">
        <v>200714</v>
      </c>
      <c r="Y36" s="838">
        <v>161047</v>
      </c>
      <c r="Z36" s="838">
        <v>471430</v>
      </c>
      <c r="AA36" s="838">
        <v>428003</v>
      </c>
      <c r="AB36" s="838">
        <v>145335</v>
      </c>
      <c r="AC36" s="838">
        <v>119983</v>
      </c>
      <c r="AD36" s="838">
        <v>66224</v>
      </c>
      <c r="AE36" s="839">
        <v>14065.180503102523</v>
      </c>
      <c r="AF36" s="839">
        <v>5842.033634162663</v>
      </c>
      <c r="AG36" s="839">
        <v>42555.477230843666</v>
      </c>
      <c r="AH36" s="864">
        <v>1954703.1805031025</v>
      </c>
      <c r="AI36" s="864">
        <v>2206367.0336341625</v>
      </c>
      <c r="AJ36" s="864">
        <v>257926.47723084368</v>
      </c>
      <c r="AK36" s="864">
        <v>320697</v>
      </c>
      <c r="AL36" s="864">
        <v>227271</v>
      </c>
      <c r="AM36" s="864">
        <v>4966964.691368109</v>
      </c>
    </row>
    <row r="37" spans="1:39" ht="12.75">
      <c r="A37" s="571" t="s">
        <v>1141</v>
      </c>
      <c r="B37" s="634">
        <v>315063</v>
      </c>
      <c r="C37" s="571"/>
      <c r="D37" s="634">
        <v>315063</v>
      </c>
      <c r="E37" s="634">
        <v>95541</v>
      </c>
      <c r="F37" s="571"/>
      <c r="G37" s="634">
        <v>95541</v>
      </c>
      <c r="H37" s="634">
        <v>141190</v>
      </c>
      <c r="I37" s="634">
        <v>38666</v>
      </c>
      <c r="J37" s="634">
        <v>5747</v>
      </c>
      <c r="K37" s="634">
        <v>6130</v>
      </c>
      <c r="L37" s="571"/>
      <c r="M37" s="703">
        <v>19324</v>
      </c>
      <c r="N37" s="634">
        <v>621661</v>
      </c>
      <c r="O37" s="634">
        <v>13801</v>
      </c>
      <c r="P37" s="571"/>
      <c r="Q37" s="703">
        <v>13801</v>
      </c>
      <c r="S37" s="651"/>
      <c r="T37" s="163"/>
      <c r="U37" s="838">
        <v>315063</v>
      </c>
      <c r="V37" s="838">
        <v>95541</v>
      </c>
      <c r="W37" s="838">
        <v>141190</v>
      </c>
      <c r="X37" s="838">
        <v>38666</v>
      </c>
      <c r="Y37" s="838">
        <v>11877</v>
      </c>
      <c r="Z37" s="838">
        <v>87352</v>
      </c>
      <c r="AA37" s="838">
        <v>79712</v>
      </c>
      <c r="AB37" s="838">
        <v>9053</v>
      </c>
      <c r="AC37" s="838">
        <v>24015</v>
      </c>
      <c r="AD37" s="838">
        <v>14870</v>
      </c>
      <c r="AE37" s="838">
        <v>2343.9730613271877</v>
      </c>
      <c r="AF37" s="838">
        <v>973.5793620866862</v>
      </c>
      <c r="AG37" s="838">
        <v>7091.902746574581</v>
      </c>
      <c r="AH37" s="864">
        <v>404758.9730613272</v>
      </c>
      <c r="AI37" s="864">
        <v>176226.5793620867</v>
      </c>
      <c r="AJ37" s="864">
        <v>157334.90274657457</v>
      </c>
      <c r="AK37" s="864">
        <v>62681</v>
      </c>
      <c r="AL37" s="864">
        <v>26747</v>
      </c>
      <c r="AM37" s="864">
        <v>827748.4551699884</v>
      </c>
    </row>
    <row r="38" spans="1:39" ht="12.75">
      <c r="A38" s="571" t="s">
        <v>807</v>
      </c>
      <c r="B38" s="634">
        <v>320013</v>
      </c>
      <c r="C38" s="634">
        <v>303515</v>
      </c>
      <c r="D38" s="634">
        <v>623528</v>
      </c>
      <c r="E38" s="634">
        <v>122356</v>
      </c>
      <c r="F38" s="634">
        <v>225459</v>
      </c>
      <c r="G38" s="634">
        <v>347815</v>
      </c>
      <c r="H38" s="634">
        <v>143586</v>
      </c>
      <c r="I38" s="634">
        <v>82167</v>
      </c>
      <c r="J38" s="571"/>
      <c r="K38" s="571"/>
      <c r="L38" s="571"/>
      <c r="M38" s="703">
        <v>238728</v>
      </c>
      <c r="N38" s="634">
        <v>1435824</v>
      </c>
      <c r="O38" s="634">
        <v>143599</v>
      </c>
      <c r="P38" s="571"/>
      <c r="Q38" s="703">
        <v>143599</v>
      </c>
      <c r="S38" s="362"/>
      <c r="T38" s="163"/>
      <c r="U38" s="838">
        <v>623528</v>
      </c>
      <c r="V38" s="838">
        <v>347815</v>
      </c>
      <c r="W38" s="838">
        <v>143586</v>
      </c>
      <c r="X38" s="838">
        <v>82167</v>
      </c>
      <c r="Y38" s="838">
        <v>0</v>
      </c>
      <c r="Z38" s="838">
        <v>330541</v>
      </c>
      <c r="AA38" s="838">
        <v>229531</v>
      </c>
      <c r="AB38" s="838">
        <v>78031</v>
      </c>
      <c r="AC38" s="838">
        <v>35559</v>
      </c>
      <c r="AD38" s="838">
        <v>20407</v>
      </c>
      <c r="AE38" s="838">
        <v>5423.502138677869</v>
      </c>
      <c r="AF38" s="838">
        <v>2252.67510090754</v>
      </c>
      <c r="AG38" s="838">
        <v>16409.29682509426</v>
      </c>
      <c r="AH38" s="864">
        <v>959492.5021386779</v>
      </c>
      <c r="AI38" s="864">
        <v>579598.6751009076</v>
      </c>
      <c r="AJ38" s="864">
        <v>238026.29682509426</v>
      </c>
      <c r="AK38" s="864">
        <v>117726</v>
      </c>
      <c r="AL38" s="864">
        <v>20407</v>
      </c>
      <c r="AM38" s="864">
        <v>1915250.4740646798</v>
      </c>
    </row>
    <row r="39" spans="1:39" ht="12.75">
      <c r="A39" s="571" t="s">
        <v>1154</v>
      </c>
      <c r="B39" s="634">
        <v>649736</v>
      </c>
      <c r="C39" s="571"/>
      <c r="D39" s="634">
        <v>649736</v>
      </c>
      <c r="E39" s="634">
        <v>91287</v>
      </c>
      <c r="F39" s="571"/>
      <c r="G39" s="634">
        <v>91287</v>
      </c>
      <c r="H39" s="634">
        <v>141904</v>
      </c>
      <c r="I39" s="634">
        <v>103932</v>
      </c>
      <c r="J39" s="634">
        <v>35258</v>
      </c>
      <c r="K39" s="634">
        <v>41125</v>
      </c>
      <c r="L39" s="571"/>
      <c r="M39" s="702"/>
      <c r="N39" s="634">
        <v>1063242</v>
      </c>
      <c r="O39" s="634">
        <v>398015</v>
      </c>
      <c r="P39" s="571"/>
      <c r="Q39" s="703">
        <v>398015</v>
      </c>
      <c r="S39" s="651"/>
      <c r="T39" s="163"/>
      <c r="U39" s="838">
        <v>649736</v>
      </c>
      <c r="V39" s="838">
        <v>91287</v>
      </c>
      <c r="W39" s="838">
        <v>141904</v>
      </c>
      <c r="X39" s="838">
        <v>103932</v>
      </c>
      <c r="Y39" s="838">
        <v>76383</v>
      </c>
      <c r="Z39" s="838">
        <v>220117</v>
      </c>
      <c r="AA39" s="838">
        <v>261166</v>
      </c>
      <c r="AB39" s="838">
        <v>2630</v>
      </c>
      <c r="AC39" s="838">
        <v>108663</v>
      </c>
      <c r="AD39" s="838">
        <v>25270</v>
      </c>
      <c r="AE39" s="838">
        <v>4821.041190644762</v>
      </c>
      <c r="AF39" s="838">
        <v>2002.440337059143</v>
      </c>
      <c r="AG39" s="838">
        <v>14586.496673269681</v>
      </c>
      <c r="AH39" s="864">
        <v>874674.0411906447</v>
      </c>
      <c r="AI39" s="864">
        <v>354455.44033705915</v>
      </c>
      <c r="AJ39" s="864">
        <v>159120.4966732697</v>
      </c>
      <c r="AK39" s="864">
        <v>212595</v>
      </c>
      <c r="AL39" s="864">
        <v>101653</v>
      </c>
      <c r="AM39" s="864">
        <v>1702497.9782009735</v>
      </c>
    </row>
    <row r="40" spans="1:39" ht="12.75">
      <c r="A40" s="637" t="s">
        <v>760</v>
      </c>
      <c r="B40" s="638">
        <v>247594</v>
      </c>
      <c r="C40" s="638">
        <v>4598</v>
      </c>
      <c r="D40" s="638">
        <v>252192</v>
      </c>
      <c r="E40" s="638">
        <v>219949</v>
      </c>
      <c r="F40" s="637"/>
      <c r="G40" s="638">
        <v>219949</v>
      </c>
      <c r="H40" s="638">
        <v>50248</v>
      </c>
      <c r="I40" s="638">
        <v>61436</v>
      </c>
      <c r="J40" s="638">
        <v>16969</v>
      </c>
      <c r="K40" s="638">
        <v>22164</v>
      </c>
      <c r="L40" s="638">
        <v>41646</v>
      </c>
      <c r="M40" s="704">
        <v>28582</v>
      </c>
      <c r="N40" s="638">
        <v>693186</v>
      </c>
      <c r="O40" s="638">
        <v>1358262</v>
      </c>
      <c r="P40" s="638">
        <v>40376</v>
      </c>
      <c r="Q40" s="704">
        <v>1398638</v>
      </c>
      <c r="S40" s="651"/>
      <c r="T40" s="163"/>
      <c r="U40" s="840">
        <v>252192</v>
      </c>
      <c r="V40" s="840">
        <v>219949</v>
      </c>
      <c r="W40" s="840">
        <v>50248</v>
      </c>
      <c r="X40" s="840">
        <v>61436</v>
      </c>
      <c r="Y40" s="840">
        <v>80779</v>
      </c>
      <c r="Z40" s="840">
        <v>6197</v>
      </c>
      <c r="AA40" s="840">
        <v>198442</v>
      </c>
      <c r="AB40" s="840">
        <v>31357</v>
      </c>
      <c r="AC40" s="840">
        <v>36603</v>
      </c>
      <c r="AD40" s="840">
        <v>1613</v>
      </c>
      <c r="AE40" s="840">
        <v>2692.346032115126</v>
      </c>
      <c r="AF40" s="840">
        <v>1118.2775842052986</v>
      </c>
      <c r="AG40" s="840">
        <v>8145.9367152774585</v>
      </c>
      <c r="AH40" s="865">
        <v>261081.34603211514</v>
      </c>
      <c r="AI40" s="865">
        <v>419509.2775842053</v>
      </c>
      <c r="AJ40" s="865">
        <v>89750.93671527746</v>
      </c>
      <c r="AK40" s="864">
        <v>98039</v>
      </c>
      <c r="AL40" s="864">
        <v>82392</v>
      </c>
      <c r="AM40" s="865">
        <v>950772.5603315979</v>
      </c>
    </row>
    <row r="41" spans="1:39" ht="12.75">
      <c r="A41" s="571" t="s">
        <v>762</v>
      </c>
      <c r="B41" s="634">
        <v>1895597</v>
      </c>
      <c r="C41" s="634">
        <v>9824</v>
      </c>
      <c r="D41" s="634">
        <v>1905421</v>
      </c>
      <c r="E41" s="634">
        <v>440193</v>
      </c>
      <c r="F41" s="571"/>
      <c r="G41" s="634">
        <v>440193</v>
      </c>
      <c r="H41" s="634">
        <v>208657</v>
      </c>
      <c r="I41" s="634">
        <v>356344</v>
      </c>
      <c r="J41" s="634">
        <v>624242</v>
      </c>
      <c r="K41" s="634">
        <v>325079</v>
      </c>
      <c r="L41" s="571"/>
      <c r="M41" s="703">
        <v>158388</v>
      </c>
      <c r="N41" s="634">
        <v>4018324</v>
      </c>
      <c r="O41" s="634">
        <v>1767722</v>
      </c>
      <c r="P41" s="634">
        <v>213326</v>
      </c>
      <c r="Q41" s="703">
        <v>1981048</v>
      </c>
      <c r="S41" s="651"/>
      <c r="T41" s="163"/>
      <c r="U41" s="838">
        <v>1905421</v>
      </c>
      <c r="V41" s="838">
        <v>440193</v>
      </c>
      <c r="W41" s="838">
        <v>208657</v>
      </c>
      <c r="X41" s="838">
        <v>356344</v>
      </c>
      <c r="Y41" s="838">
        <v>949321</v>
      </c>
      <c r="Z41" s="838">
        <v>393472</v>
      </c>
      <c r="AA41" s="838">
        <v>468812</v>
      </c>
      <c r="AB41" s="838">
        <v>24700</v>
      </c>
      <c r="AC41" s="838">
        <v>581208</v>
      </c>
      <c r="AD41" s="838">
        <v>15135</v>
      </c>
      <c r="AE41" s="838">
        <v>15323.463742200352</v>
      </c>
      <c r="AF41" s="838">
        <v>6364.667026780066</v>
      </c>
      <c r="AG41" s="838">
        <v>46362.5271097676</v>
      </c>
      <c r="AH41" s="864">
        <v>2314216.4637422003</v>
      </c>
      <c r="AI41" s="864">
        <v>915369.6670267801</v>
      </c>
      <c r="AJ41" s="864">
        <v>279719.5271097676</v>
      </c>
      <c r="AK41" s="863">
        <v>937552</v>
      </c>
      <c r="AL41" s="863">
        <v>964456</v>
      </c>
      <c r="AM41" s="864">
        <v>5411313.657878748</v>
      </c>
    </row>
    <row r="42" spans="1:39" ht="12.75">
      <c r="A42" s="571" t="s">
        <v>223</v>
      </c>
      <c r="B42" s="634">
        <v>382135</v>
      </c>
      <c r="C42" s="571">
        <v>557</v>
      </c>
      <c r="D42" s="634">
        <v>382692</v>
      </c>
      <c r="E42" s="634">
        <v>201539</v>
      </c>
      <c r="F42" s="571"/>
      <c r="G42" s="634">
        <v>201539</v>
      </c>
      <c r="H42" s="634">
        <v>73839</v>
      </c>
      <c r="I42" s="634">
        <v>8553</v>
      </c>
      <c r="J42" s="634">
        <v>78099</v>
      </c>
      <c r="K42" s="634">
        <v>81130</v>
      </c>
      <c r="L42" s="571"/>
      <c r="M42" s="703">
        <v>116448</v>
      </c>
      <c r="N42" s="634">
        <v>942300</v>
      </c>
      <c r="O42" s="634">
        <v>659025</v>
      </c>
      <c r="P42" s="571"/>
      <c r="Q42" s="703">
        <v>659025</v>
      </c>
      <c r="S42" s="651"/>
      <c r="T42" s="163"/>
      <c r="U42" s="838">
        <v>382692</v>
      </c>
      <c r="V42" s="838">
        <v>201539</v>
      </c>
      <c r="W42" s="838">
        <v>73839</v>
      </c>
      <c r="X42" s="838">
        <v>8553</v>
      </c>
      <c r="Y42" s="838">
        <v>159229</v>
      </c>
      <c r="Z42" s="838">
        <v>207899</v>
      </c>
      <c r="AA42" s="838">
        <v>100885</v>
      </c>
      <c r="AB42" s="838">
        <v>24284</v>
      </c>
      <c r="AC42" s="838">
        <v>121951</v>
      </c>
      <c r="AD42" s="838">
        <v>49789</v>
      </c>
      <c r="AE42" s="838">
        <v>3816.080223488217</v>
      </c>
      <c r="AF42" s="838">
        <v>1585.0254471575074</v>
      </c>
      <c r="AG42" s="838">
        <v>11545.896266735017</v>
      </c>
      <c r="AH42" s="864">
        <v>594407.0802234883</v>
      </c>
      <c r="AI42" s="864">
        <v>304009.0254471575</v>
      </c>
      <c r="AJ42" s="864">
        <v>109668.89626673501</v>
      </c>
      <c r="AK42" s="864">
        <v>130504</v>
      </c>
      <c r="AL42" s="864">
        <v>209018</v>
      </c>
      <c r="AM42" s="864">
        <v>1347607.001937381</v>
      </c>
    </row>
    <row r="43" spans="1:39" ht="12.75">
      <c r="A43" s="571" t="s">
        <v>766</v>
      </c>
      <c r="B43" s="634">
        <v>2710761</v>
      </c>
      <c r="C43" s="634">
        <v>477655</v>
      </c>
      <c r="D43" s="634">
        <v>3188416</v>
      </c>
      <c r="E43" s="634">
        <v>2086610</v>
      </c>
      <c r="F43" s="571"/>
      <c r="G43" s="634">
        <v>2086610</v>
      </c>
      <c r="H43" s="634">
        <v>338685</v>
      </c>
      <c r="I43" s="634">
        <v>338298</v>
      </c>
      <c r="J43" s="634">
        <v>538388</v>
      </c>
      <c r="K43" s="634">
        <v>136184</v>
      </c>
      <c r="L43" s="634">
        <v>496903</v>
      </c>
      <c r="M43" s="703">
        <v>335978</v>
      </c>
      <c r="N43" s="634">
        <v>7459462</v>
      </c>
      <c r="O43" s="634">
        <v>527201</v>
      </c>
      <c r="P43" s="634">
        <v>8574</v>
      </c>
      <c r="Q43" s="703">
        <v>535775</v>
      </c>
      <c r="S43" s="651"/>
      <c r="T43" s="163"/>
      <c r="U43" s="838">
        <v>3188416</v>
      </c>
      <c r="V43" s="838">
        <v>2086610</v>
      </c>
      <c r="W43" s="838">
        <v>338685</v>
      </c>
      <c r="X43" s="838">
        <v>338298</v>
      </c>
      <c r="Y43" s="838">
        <v>1171475</v>
      </c>
      <c r="Z43" s="838">
        <v>2238135</v>
      </c>
      <c r="AA43" s="838">
        <v>2257758</v>
      </c>
      <c r="AB43" s="838">
        <v>484120</v>
      </c>
      <c r="AC43" s="838">
        <v>162329</v>
      </c>
      <c r="AD43" s="838">
        <v>823151</v>
      </c>
      <c r="AE43" s="838">
        <v>37536.70079163132</v>
      </c>
      <c r="AF43" s="838">
        <v>15591.031234319307</v>
      </c>
      <c r="AG43" s="838">
        <v>113570.68723767194</v>
      </c>
      <c r="AH43" s="864">
        <v>5464087.700791631</v>
      </c>
      <c r="AI43" s="864">
        <v>4359959.031234319</v>
      </c>
      <c r="AJ43" s="864">
        <v>936375.6872376719</v>
      </c>
      <c r="AK43" s="864">
        <v>500627</v>
      </c>
      <c r="AL43" s="864">
        <v>1994626</v>
      </c>
      <c r="AM43" s="864">
        <v>13255675.419263624</v>
      </c>
    </row>
    <row r="44" spans="1:39" ht="12.75">
      <c r="A44" s="571" t="s">
        <v>1176</v>
      </c>
      <c r="B44" s="634">
        <v>1743043</v>
      </c>
      <c r="C44" s="571"/>
      <c r="D44" s="634">
        <v>1743043</v>
      </c>
      <c r="E44" s="634">
        <v>794374</v>
      </c>
      <c r="F44" s="571"/>
      <c r="G44" s="634">
        <v>794374</v>
      </c>
      <c r="H44" s="634">
        <v>274850</v>
      </c>
      <c r="I44" s="634">
        <v>343367</v>
      </c>
      <c r="J44" s="634">
        <v>36524</v>
      </c>
      <c r="K44" s="634">
        <v>54675</v>
      </c>
      <c r="L44" s="571"/>
      <c r="M44" s="703">
        <v>137935</v>
      </c>
      <c r="N44" s="634">
        <v>3384768</v>
      </c>
      <c r="O44" s="634">
        <v>790016</v>
      </c>
      <c r="P44" s="571"/>
      <c r="Q44" s="703">
        <v>790016</v>
      </c>
      <c r="S44" s="651"/>
      <c r="T44" s="163"/>
      <c r="U44" s="838">
        <v>1743043</v>
      </c>
      <c r="V44" s="838">
        <v>794374</v>
      </c>
      <c r="W44" s="838">
        <v>274850</v>
      </c>
      <c r="X44" s="838">
        <v>343367</v>
      </c>
      <c r="Y44" s="838">
        <v>91199</v>
      </c>
      <c r="Z44" s="838">
        <v>238964</v>
      </c>
      <c r="AA44" s="838">
        <v>189258</v>
      </c>
      <c r="AB44" s="838">
        <v>42460</v>
      </c>
      <c r="AC44" s="838">
        <v>159130</v>
      </c>
      <c r="AD44" s="838">
        <v>102064</v>
      </c>
      <c r="AE44" s="838">
        <v>11410.181962270286</v>
      </c>
      <c r="AF44" s="838">
        <v>4739.268492202816</v>
      </c>
      <c r="AG44" s="838">
        <v>34522.538732302026</v>
      </c>
      <c r="AH44" s="864">
        <v>1993417.1819622703</v>
      </c>
      <c r="AI44" s="864">
        <v>988371.2684922029</v>
      </c>
      <c r="AJ44" s="864">
        <v>351832.538732302</v>
      </c>
      <c r="AK44" s="864">
        <v>502497</v>
      </c>
      <c r="AL44" s="864">
        <v>193263</v>
      </c>
      <c r="AM44" s="864">
        <v>4029380.989186775</v>
      </c>
    </row>
    <row r="45" spans="1:39" ht="12.75">
      <c r="A45" s="571" t="s">
        <v>1181</v>
      </c>
      <c r="B45" s="634">
        <v>297214</v>
      </c>
      <c r="C45" s="634">
        <v>19838</v>
      </c>
      <c r="D45" s="634">
        <v>317052</v>
      </c>
      <c r="E45" s="634">
        <v>20482</v>
      </c>
      <c r="F45" s="571"/>
      <c r="G45" s="634">
        <v>20482</v>
      </c>
      <c r="H45" s="634">
        <v>16043</v>
      </c>
      <c r="I45" s="634">
        <v>18811</v>
      </c>
      <c r="J45" s="634">
        <v>2158</v>
      </c>
      <c r="K45" s="571"/>
      <c r="L45" s="571"/>
      <c r="M45" s="703">
        <v>66324</v>
      </c>
      <c r="N45" s="634">
        <v>440870</v>
      </c>
      <c r="O45" s="634">
        <v>83196</v>
      </c>
      <c r="P45" s="571"/>
      <c r="Q45" s="703">
        <v>83196</v>
      </c>
      <c r="S45" s="362"/>
      <c r="T45" s="163"/>
      <c r="U45" s="840">
        <v>317052</v>
      </c>
      <c r="V45" s="840">
        <v>20482</v>
      </c>
      <c r="W45" s="840">
        <v>16043</v>
      </c>
      <c r="X45" s="840">
        <v>18811</v>
      </c>
      <c r="Y45" s="840">
        <v>2158</v>
      </c>
      <c r="Z45" s="840">
        <v>78253</v>
      </c>
      <c r="AA45" s="840">
        <v>78289</v>
      </c>
      <c r="AB45" s="840">
        <v>2067</v>
      </c>
      <c r="AC45" s="840">
        <v>6379</v>
      </c>
      <c r="AD45" s="840">
        <v>16585</v>
      </c>
      <c r="AE45" s="838">
        <v>1594.8436999729786</v>
      </c>
      <c r="AF45" s="838">
        <v>662.4252375872018</v>
      </c>
      <c r="AG45" s="838">
        <v>4825.344029248953</v>
      </c>
      <c r="AH45" s="865">
        <v>396899.84369997296</v>
      </c>
      <c r="AI45" s="865">
        <v>99433.4252375872</v>
      </c>
      <c r="AJ45" s="865">
        <v>22935.344029248954</v>
      </c>
      <c r="AK45" s="865">
        <v>25190</v>
      </c>
      <c r="AL45" s="865">
        <v>18743</v>
      </c>
      <c r="AM45" s="865">
        <v>563201.6129668091</v>
      </c>
    </row>
    <row r="46" spans="1:39" ht="12.75">
      <c r="A46" s="566" t="s">
        <v>772</v>
      </c>
      <c r="B46" s="633">
        <v>1814125</v>
      </c>
      <c r="C46" s="633">
        <v>263363</v>
      </c>
      <c r="D46" s="633">
        <v>2077488</v>
      </c>
      <c r="E46" s="633">
        <v>405428</v>
      </c>
      <c r="F46" s="566"/>
      <c r="G46" s="633">
        <v>405428</v>
      </c>
      <c r="H46" s="633">
        <v>202042</v>
      </c>
      <c r="I46" s="633">
        <v>281334</v>
      </c>
      <c r="J46" s="633">
        <v>87769</v>
      </c>
      <c r="K46" s="633">
        <v>264745</v>
      </c>
      <c r="L46" s="566"/>
      <c r="M46" s="701">
        <v>1098990</v>
      </c>
      <c r="N46" s="633">
        <v>4417796</v>
      </c>
      <c r="O46" s="633">
        <v>1338248</v>
      </c>
      <c r="P46" s="633">
        <v>20600</v>
      </c>
      <c r="Q46" s="701">
        <v>1358848</v>
      </c>
      <c r="S46" s="651"/>
      <c r="T46" s="163"/>
      <c r="U46" s="838">
        <v>2077488</v>
      </c>
      <c r="V46" s="838">
        <v>405428</v>
      </c>
      <c r="W46" s="838">
        <v>202042</v>
      </c>
      <c r="X46" s="838">
        <v>281334</v>
      </c>
      <c r="Y46" s="838">
        <v>352514</v>
      </c>
      <c r="Z46" s="838">
        <v>684935</v>
      </c>
      <c r="AA46" s="838">
        <v>860820</v>
      </c>
      <c r="AB46" s="838">
        <v>161670</v>
      </c>
      <c r="AC46" s="838">
        <v>245118</v>
      </c>
      <c r="AD46" s="838">
        <v>85588</v>
      </c>
      <c r="AE46" s="839">
        <v>15362.678177875861</v>
      </c>
      <c r="AF46" s="839">
        <v>6380.954912464187</v>
      </c>
      <c r="AG46" s="839">
        <v>46481.17393581732</v>
      </c>
      <c r="AH46" s="864">
        <v>2777785.678177876</v>
      </c>
      <c r="AI46" s="864">
        <v>1272628.9549124641</v>
      </c>
      <c r="AJ46" s="864">
        <v>410193.1739358173</v>
      </c>
      <c r="AK46" s="864">
        <v>526452</v>
      </c>
      <c r="AL46" s="864">
        <v>438102</v>
      </c>
      <c r="AM46" s="864">
        <v>5425161.807026157</v>
      </c>
    </row>
    <row r="47" spans="1:39" ht="12.75">
      <c r="A47" s="571" t="s">
        <v>774</v>
      </c>
      <c r="B47" s="634">
        <v>637806</v>
      </c>
      <c r="C47" s="634">
        <v>50493</v>
      </c>
      <c r="D47" s="634">
        <v>688299</v>
      </c>
      <c r="E47" s="634">
        <v>179573</v>
      </c>
      <c r="F47" s="571"/>
      <c r="G47" s="634">
        <v>179573</v>
      </c>
      <c r="H47" s="634">
        <v>109403</v>
      </c>
      <c r="I47" s="634">
        <v>26010</v>
      </c>
      <c r="J47" s="634">
        <v>130634</v>
      </c>
      <c r="K47" s="634">
        <v>102519</v>
      </c>
      <c r="L47" s="634">
        <v>45858</v>
      </c>
      <c r="M47" s="702"/>
      <c r="N47" s="634">
        <v>1282296</v>
      </c>
      <c r="O47" s="634">
        <v>511058</v>
      </c>
      <c r="P47" s="634">
        <v>90728</v>
      </c>
      <c r="Q47" s="703">
        <v>601786</v>
      </c>
      <c r="S47" s="651"/>
      <c r="T47" s="163"/>
      <c r="U47" s="838">
        <v>688299</v>
      </c>
      <c r="V47" s="838">
        <v>179573</v>
      </c>
      <c r="W47" s="838">
        <v>109403</v>
      </c>
      <c r="X47" s="838">
        <v>26010</v>
      </c>
      <c r="Y47" s="838">
        <v>279011</v>
      </c>
      <c r="Z47" s="838">
        <v>114947</v>
      </c>
      <c r="AA47" s="838">
        <v>119593</v>
      </c>
      <c r="AB47" s="838">
        <v>39305</v>
      </c>
      <c r="AC47" s="838">
        <v>27172</v>
      </c>
      <c r="AD47" s="838">
        <v>39669</v>
      </c>
      <c r="AE47" s="838">
        <v>4654.404215409912</v>
      </c>
      <c r="AF47" s="838">
        <v>1933.2269477391562</v>
      </c>
      <c r="AG47" s="838">
        <v>14082.321415521721</v>
      </c>
      <c r="AH47" s="864">
        <v>807900.4042154099</v>
      </c>
      <c r="AI47" s="864">
        <v>301099.22694773914</v>
      </c>
      <c r="AJ47" s="864">
        <v>162790.32141552173</v>
      </c>
      <c r="AK47" s="864">
        <v>53182</v>
      </c>
      <c r="AL47" s="864">
        <v>318680</v>
      </c>
      <c r="AM47" s="864">
        <v>1643651.9525786708</v>
      </c>
    </row>
    <row r="48" spans="1:39" ht="12.75">
      <c r="A48" s="571" t="s">
        <v>1194</v>
      </c>
      <c r="B48" s="634">
        <v>709125</v>
      </c>
      <c r="C48" s="634">
        <v>111963</v>
      </c>
      <c r="D48" s="634">
        <v>821088</v>
      </c>
      <c r="E48" s="634">
        <v>490686</v>
      </c>
      <c r="F48" s="634">
        <v>9826</v>
      </c>
      <c r="G48" s="634">
        <v>500512</v>
      </c>
      <c r="H48" s="634">
        <v>87242</v>
      </c>
      <c r="I48" s="634">
        <v>73482</v>
      </c>
      <c r="J48" s="634">
        <v>44056</v>
      </c>
      <c r="K48" s="634">
        <v>200820</v>
      </c>
      <c r="L48" s="571"/>
      <c r="M48" s="703">
        <v>8376</v>
      </c>
      <c r="N48" s="634">
        <v>1735576</v>
      </c>
      <c r="O48" s="634">
        <v>1553503</v>
      </c>
      <c r="P48" s="571"/>
      <c r="Q48" s="703">
        <v>1553503</v>
      </c>
      <c r="S48" s="651"/>
      <c r="T48" s="163"/>
      <c r="U48" s="838">
        <v>821088</v>
      </c>
      <c r="V48" s="838">
        <v>500512</v>
      </c>
      <c r="W48" s="838">
        <v>87242</v>
      </c>
      <c r="X48" s="838">
        <v>73482</v>
      </c>
      <c r="Y48" s="838">
        <v>244876</v>
      </c>
      <c r="Z48" s="838">
        <v>408367</v>
      </c>
      <c r="AA48" s="838">
        <v>260410</v>
      </c>
      <c r="AB48" s="838">
        <v>98777</v>
      </c>
      <c r="AC48" s="838">
        <v>78137</v>
      </c>
      <c r="AD48" s="838">
        <v>21477</v>
      </c>
      <c r="AE48" s="838">
        <v>7440.154823358843</v>
      </c>
      <c r="AF48" s="838">
        <v>3090.3005270250314</v>
      </c>
      <c r="AG48" s="838">
        <v>22510.86213287902</v>
      </c>
      <c r="AH48" s="864">
        <v>1236895.1548233589</v>
      </c>
      <c r="AI48" s="864">
        <v>764012.300527025</v>
      </c>
      <c r="AJ48" s="864">
        <v>208529.86213287903</v>
      </c>
      <c r="AK48" s="864">
        <v>151619</v>
      </c>
      <c r="AL48" s="864">
        <v>266353</v>
      </c>
      <c r="AM48" s="864">
        <v>2627409.317483263</v>
      </c>
    </row>
    <row r="49" spans="1:39" ht="12.75">
      <c r="A49" s="571" t="s">
        <v>776</v>
      </c>
      <c r="B49" s="634">
        <v>2553171</v>
      </c>
      <c r="C49" s="571"/>
      <c r="D49" s="634">
        <v>2553171</v>
      </c>
      <c r="E49" s="634">
        <v>1609556</v>
      </c>
      <c r="F49" s="571"/>
      <c r="G49" s="634">
        <v>1609556</v>
      </c>
      <c r="H49" s="634">
        <v>482324</v>
      </c>
      <c r="I49" s="634">
        <v>571161</v>
      </c>
      <c r="J49" s="634">
        <v>191691</v>
      </c>
      <c r="K49" s="634">
        <v>349943</v>
      </c>
      <c r="L49" s="571"/>
      <c r="M49" s="703">
        <v>241482</v>
      </c>
      <c r="N49" s="634">
        <v>5999328</v>
      </c>
      <c r="O49" s="634">
        <v>2870023</v>
      </c>
      <c r="P49" s="634">
        <v>532531</v>
      </c>
      <c r="Q49" s="703">
        <v>3402554</v>
      </c>
      <c r="S49" s="651"/>
      <c r="T49" s="163"/>
      <c r="U49" s="838">
        <v>2553171</v>
      </c>
      <c r="V49" s="838">
        <v>1609556</v>
      </c>
      <c r="W49" s="838">
        <v>482324</v>
      </c>
      <c r="X49" s="838">
        <v>571161</v>
      </c>
      <c r="Y49" s="838">
        <v>541634</v>
      </c>
      <c r="Z49" s="838">
        <v>155445</v>
      </c>
      <c r="AA49" s="838">
        <v>1340841</v>
      </c>
      <c r="AB49" s="838">
        <v>65894</v>
      </c>
      <c r="AC49" s="838">
        <v>204991</v>
      </c>
      <c r="AD49" s="838">
        <v>25692</v>
      </c>
      <c r="AE49" s="838">
        <v>21653.999735630805</v>
      </c>
      <c r="AF49" s="838">
        <v>8994.082567358466</v>
      </c>
      <c r="AG49" s="838">
        <v>65516.13699540265</v>
      </c>
      <c r="AH49" s="864">
        <v>2730269.9997356306</v>
      </c>
      <c r="AI49" s="864">
        <v>2959391.0825673584</v>
      </c>
      <c r="AJ49" s="864">
        <v>613734.1369954026</v>
      </c>
      <c r="AK49" s="864">
        <v>776152</v>
      </c>
      <c r="AL49" s="864">
        <v>567326</v>
      </c>
      <c r="AM49" s="864">
        <v>7646873.2192983925</v>
      </c>
    </row>
    <row r="50" spans="1:39" ht="12.75">
      <c r="A50" s="637" t="s">
        <v>779</v>
      </c>
      <c r="B50" s="638">
        <v>258043</v>
      </c>
      <c r="C50" s="638">
        <v>8309</v>
      </c>
      <c r="D50" s="638">
        <v>266352</v>
      </c>
      <c r="E50" s="638">
        <v>89146</v>
      </c>
      <c r="F50" s="637"/>
      <c r="G50" s="638">
        <v>89146</v>
      </c>
      <c r="H50" s="638">
        <v>54725</v>
      </c>
      <c r="I50" s="638">
        <v>33601</v>
      </c>
      <c r="J50" s="638">
        <v>30142</v>
      </c>
      <c r="K50" s="638">
        <v>19576</v>
      </c>
      <c r="L50" s="637"/>
      <c r="M50" s="706"/>
      <c r="N50" s="638">
        <v>493542</v>
      </c>
      <c r="O50" s="638">
        <v>74150</v>
      </c>
      <c r="P50" s="637"/>
      <c r="Q50" s="704">
        <v>74150</v>
      </c>
      <c r="S50" s="651"/>
      <c r="T50" s="163"/>
      <c r="U50" s="840">
        <v>266352</v>
      </c>
      <c r="V50" s="840">
        <v>89146</v>
      </c>
      <c r="W50" s="840">
        <v>54725</v>
      </c>
      <c r="X50" s="840">
        <v>33601</v>
      </c>
      <c r="Y50" s="840">
        <v>49718</v>
      </c>
      <c r="Z50" s="840">
        <v>15700</v>
      </c>
      <c r="AA50" s="840">
        <v>46447</v>
      </c>
      <c r="AB50" s="840">
        <v>10764</v>
      </c>
      <c r="AC50" s="840">
        <v>21881</v>
      </c>
      <c r="AD50" s="840">
        <v>6680</v>
      </c>
      <c r="AE50" s="840">
        <v>1706.3871748595568</v>
      </c>
      <c r="AF50" s="840">
        <v>708.7553029436348</v>
      </c>
      <c r="AG50" s="840">
        <v>5162.82891291169</v>
      </c>
      <c r="AH50" s="865">
        <v>283758.3871748596</v>
      </c>
      <c r="AI50" s="865">
        <v>136301.75530294364</v>
      </c>
      <c r="AJ50" s="865">
        <v>70651.82891291169</v>
      </c>
      <c r="AK50" s="864">
        <v>55482</v>
      </c>
      <c r="AL50" s="864">
        <v>56398</v>
      </c>
      <c r="AM50" s="865">
        <v>602591.9713907149</v>
      </c>
    </row>
    <row r="51" spans="1:39" ht="12.75">
      <c r="A51" s="571" t="s">
        <v>781</v>
      </c>
      <c r="B51" s="634">
        <v>602211</v>
      </c>
      <c r="C51" s="571"/>
      <c r="D51" s="634">
        <v>602211</v>
      </c>
      <c r="E51" s="634">
        <v>548386</v>
      </c>
      <c r="F51" s="634">
        <v>41041</v>
      </c>
      <c r="G51" s="634">
        <v>589427</v>
      </c>
      <c r="H51" s="634">
        <v>111901</v>
      </c>
      <c r="I51" s="634">
        <v>94216</v>
      </c>
      <c r="J51" s="634">
        <v>35205</v>
      </c>
      <c r="K51" s="634">
        <v>39323</v>
      </c>
      <c r="L51" s="571"/>
      <c r="M51" s="702"/>
      <c r="N51" s="634">
        <v>1472283</v>
      </c>
      <c r="O51" s="634">
        <v>250703</v>
      </c>
      <c r="P51" s="634">
        <v>18835</v>
      </c>
      <c r="Q51" s="703">
        <v>269538</v>
      </c>
      <c r="S51" s="651"/>
      <c r="T51" s="163"/>
      <c r="U51" s="838">
        <v>602211</v>
      </c>
      <c r="V51" s="838">
        <v>589427</v>
      </c>
      <c r="W51" s="838">
        <v>111901</v>
      </c>
      <c r="X51" s="838">
        <v>94216</v>
      </c>
      <c r="Y51" s="838">
        <v>74528</v>
      </c>
      <c r="Z51" s="838">
        <v>178364</v>
      </c>
      <c r="AA51" s="838">
        <v>91648</v>
      </c>
      <c r="AB51" s="838">
        <v>23135</v>
      </c>
      <c r="AC51" s="838">
        <v>58347</v>
      </c>
      <c r="AD51" s="838">
        <v>12009</v>
      </c>
      <c r="AE51" s="838">
        <v>5264.685681659131</v>
      </c>
      <c r="AF51" s="838">
        <v>2186.709997697001</v>
      </c>
      <c r="AG51" s="838">
        <v>15928.783253366308</v>
      </c>
      <c r="AH51" s="864">
        <v>785839.6856816591</v>
      </c>
      <c r="AI51" s="864">
        <v>683261.709997697</v>
      </c>
      <c r="AJ51" s="864">
        <v>150964.7832533663</v>
      </c>
      <c r="AK51" s="863">
        <v>152563</v>
      </c>
      <c r="AL51" s="863">
        <v>86537</v>
      </c>
      <c r="AM51" s="864">
        <v>1859166.1789327224</v>
      </c>
    </row>
    <row r="52" spans="1:39" ht="12.75">
      <c r="A52" s="571" t="s">
        <v>1211</v>
      </c>
      <c r="B52" s="634">
        <v>224005</v>
      </c>
      <c r="C52" s="634">
        <v>38903</v>
      </c>
      <c r="D52" s="634">
        <v>262908</v>
      </c>
      <c r="E52" s="634">
        <v>63236</v>
      </c>
      <c r="F52" s="571"/>
      <c r="G52" s="634">
        <v>63236</v>
      </c>
      <c r="H52" s="634">
        <v>47209</v>
      </c>
      <c r="I52" s="634">
        <v>26313</v>
      </c>
      <c r="J52" s="571"/>
      <c r="K52" s="571"/>
      <c r="L52" s="571"/>
      <c r="M52" s="703">
        <v>1912</v>
      </c>
      <c r="N52" s="634">
        <v>401578</v>
      </c>
      <c r="O52" s="634">
        <v>76674</v>
      </c>
      <c r="P52" s="571"/>
      <c r="Q52" s="703">
        <v>76674</v>
      </c>
      <c r="S52" s="362"/>
      <c r="T52" s="163"/>
      <c r="U52" s="838">
        <v>262908</v>
      </c>
      <c r="V52" s="838">
        <v>63236</v>
      </c>
      <c r="W52" s="838">
        <v>47209</v>
      </c>
      <c r="X52" s="838">
        <v>26313</v>
      </c>
      <c r="Y52" s="838">
        <v>0</v>
      </c>
      <c r="Z52" s="838">
        <v>78714</v>
      </c>
      <c r="AA52" s="838">
        <v>137145</v>
      </c>
      <c r="AB52" s="838"/>
      <c r="AC52" s="838">
        <v>54948</v>
      </c>
      <c r="AD52" s="838">
        <v>3298</v>
      </c>
      <c r="AE52" s="838">
        <v>1932.2472970254453</v>
      </c>
      <c r="AF52" s="838">
        <v>802.5672828196239</v>
      </c>
      <c r="AG52" s="838">
        <v>5846.189164425412</v>
      </c>
      <c r="AH52" s="864">
        <v>343554.24729702546</v>
      </c>
      <c r="AI52" s="864">
        <v>201183.56728281963</v>
      </c>
      <c r="AJ52" s="864">
        <v>53055.189164425414</v>
      </c>
      <c r="AK52" s="864">
        <v>81261</v>
      </c>
      <c r="AL52" s="864">
        <v>3298</v>
      </c>
      <c r="AM52" s="864">
        <v>682352.0037442704</v>
      </c>
    </row>
    <row r="53" spans="1:39" ht="12.75">
      <c r="A53" s="571" t="s">
        <v>1216</v>
      </c>
      <c r="B53" s="634">
        <v>930209</v>
      </c>
      <c r="C53" s="634">
        <v>21367</v>
      </c>
      <c r="D53" s="634">
        <v>951576</v>
      </c>
      <c r="E53" s="634">
        <v>246227</v>
      </c>
      <c r="F53" s="571"/>
      <c r="G53" s="634">
        <v>246227</v>
      </c>
      <c r="H53" s="634">
        <v>143910</v>
      </c>
      <c r="I53" s="634">
        <v>36880</v>
      </c>
      <c r="J53" s="571"/>
      <c r="K53" s="571"/>
      <c r="L53" s="571"/>
      <c r="M53" s="703">
        <v>278900</v>
      </c>
      <c r="N53" s="634">
        <v>1657493</v>
      </c>
      <c r="O53" s="634">
        <v>1347134</v>
      </c>
      <c r="P53" s="571"/>
      <c r="Q53" s="703">
        <v>1347134</v>
      </c>
      <c r="S53" s="362"/>
      <c r="T53" s="163"/>
      <c r="U53" s="838">
        <v>951576</v>
      </c>
      <c r="V53" s="838">
        <v>246227</v>
      </c>
      <c r="W53" s="838">
        <v>143910</v>
      </c>
      <c r="X53" s="838">
        <v>36880</v>
      </c>
      <c r="Y53" s="838">
        <v>0</v>
      </c>
      <c r="Z53" s="838">
        <v>72857</v>
      </c>
      <c r="AA53" s="838">
        <v>344238</v>
      </c>
      <c r="AB53" s="838">
        <v>27252</v>
      </c>
      <c r="AC53" s="838">
        <v>11092</v>
      </c>
      <c r="AD53" s="838">
        <v>2148</v>
      </c>
      <c r="AE53" s="838">
        <v>5265.815598849138</v>
      </c>
      <c r="AF53" s="838">
        <v>2187.179313695213</v>
      </c>
      <c r="AG53" s="838">
        <v>15932.20192014001</v>
      </c>
      <c r="AH53" s="864">
        <v>1029698.8155988491</v>
      </c>
      <c r="AI53" s="864">
        <v>592652.1793136952</v>
      </c>
      <c r="AJ53" s="864">
        <v>187094.20192014</v>
      </c>
      <c r="AK53" s="864">
        <v>47972</v>
      </c>
      <c r="AL53" s="864">
        <v>2148</v>
      </c>
      <c r="AM53" s="864">
        <v>1859565.1968326843</v>
      </c>
    </row>
    <row r="54" spans="1:39" ht="12.75">
      <c r="A54" s="571" t="s">
        <v>784</v>
      </c>
      <c r="B54" s="634">
        <v>9645909</v>
      </c>
      <c r="C54" s="571"/>
      <c r="D54" s="634">
        <v>9645909</v>
      </c>
      <c r="E54" s="634">
        <v>1399761</v>
      </c>
      <c r="F54" s="571"/>
      <c r="G54" s="634">
        <v>1399761</v>
      </c>
      <c r="H54" s="634">
        <v>329917</v>
      </c>
      <c r="I54" s="634">
        <v>671705</v>
      </c>
      <c r="J54" s="634">
        <v>339948</v>
      </c>
      <c r="K54" s="634">
        <v>202690</v>
      </c>
      <c r="L54" s="634">
        <v>75000</v>
      </c>
      <c r="M54" s="703">
        <v>470774</v>
      </c>
      <c r="N54" s="634">
        <v>13135704</v>
      </c>
      <c r="O54" s="634">
        <v>2808821</v>
      </c>
      <c r="P54" s="634">
        <v>100962</v>
      </c>
      <c r="Q54" s="703">
        <v>2909783</v>
      </c>
      <c r="S54" s="651"/>
      <c r="T54" s="163"/>
      <c r="U54" s="838">
        <v>9645909</v>
      </c>
      <c r="V54" s="838">
        <v>1399761</v>
      </c>
      <c r="W54" s="838">
        <v>329917</v>
      </c>
      <c r="X54" s="838">
        <v>671705</v>
      </c>
      <c r="Y54" s="838">
        <v>617638</v>
      </c>
      <c r="Z54" s="838">
        <v>1604468</v>
      </c>
      <c r="AA54" s="838">
        <v>1593392</v>
      </c>
      <c r="AB54" s="838">
        <v>401745</v>
      </c>
      <c r="AC54" s="838">
        <v>707299</v>
      </c>
      <c r="AD54" s="838">
        <v>1135314</v>
      </c>
      <c r="AE54" s="838">
        <v>51927.86240405078</v>
      </c>
      <c r="AF54" s="838">
        <v>21568.462533965972</v>
      </c>
      <c r="AG54" s="838">
        <v>157112.44983272845</v>
      </c>
      <c r="AH54" s="864">
        <v>11302304.86240405</v>
      </c>
      <c r="AI54" s="864">
        <v>3014721.462533966</v>
      </c>
      <c r="AJ54" s="864">
        <v>888774.4498327285</v>
      </c>
      <c r="AK54" s="864">
        <v>1379004</v>
      </c>
      <c r="AL54" s="864">
        <v>1752952</v>
      </c>
      <c r="AM54" s="864">
        <v>18337756.774770744</v>
      </c>
    </row>
    <row r="55" spans="1:39" ht="12.75">
      <c r="A55" s="571" t="s">
        <v>1225</v>
      </c>
      <c r="B55" s="634">
        <v>745153</v>
      </c>
      <c r="C55" s="571"/>
      <c r="D55" s="634">
        <v>745153</v>
      </c>
      <c r="E55" s="634">
        <v>119485</v>
      </c>
      <c r="F55" s="571"/>
      <c r="G55" s="634">
        <v>119485</v>
      </c>
      <c r="H55" s="634">
        <v>75443</v>
      </c>
      <c r="I55" s="634">
        <v>43504</v>
      </c>
      <c r="J55" s="634">
        <v>49029</v>
      </c>
      <c r="K55" s="634">
        <v>87077</v>
      </c>
      <c r="L55" s="571"/>
      <c r="M55" s="703">
        <v>215419</v>
      </c>
      <c r="N55" s="634">
        <v>1335110</v>
      </c>
      <c r="O55" s="634">
        <v>473656</v>
      </c>
      <c r="P55" s="571"/>
      <c r="Q55" s="703">
        <v>473656</v>
      </c>
      <c r="S55" s="651"/>
      <c r="T55" s="163"/>
      <c r="U55" s="840">
        <v>745153</v>
      </c>
      <c r="V55" s="840">
        <v>119485</v>
      </c>
      <c r="W55" s="840">
        <v>75443</v>
      </c>
      <c r="X55" s="840">
        <v>43504</v>
      </c>
      <c r="Y55" s="840">
        <v>136106</v>
      </c>
      <c r="Z55" s="840">
        <v>139266</v>
      </c>
      <c r="AA55" s="840">
        <v>135148</v>
      </c>
      <c r="AB55" s="840">
        <v>19320</v>
      </c>
      <c r="AC55" s="840">
        <v>81370</v>
      </c>
      <c r="AD55" s="840">
        <v>10489</v>
      </c>
      <c r="AE55" s="840">
        <v>4316.868699091607</v>
      </c>
      <c r="AF55" s="840">
        <v>1793.0301092683642</v>
      </c>
      <c r="AG55" s="840">
        <v>13061.077146661024</v>
      </c>
      <c r="AH55" s="865">
        <v>888735.8686990916</v>
      </c>
      <c r="AI55" s="865">
        <v>256426.03010926835</v>
      </c>
      <c r="AJ55" s="865">
        <v>107824.07714666103</v>
      </c>
      <c r="AK55" s="865">
        <v>124874</v>
      </c>
      <c r="AL55" s="865">
        <v>146595</v>
      </c>
      <c r="AM55" s="865">
        <v>1524454.9759550209</v>
      </c>
    </row>
    <row r="56" spans="1:39" ht="12.75">
      <c r="A56" s="566" t="s">
        <v>1230</v>
      </c>
      <c r="B56" s="633">
        <v>144869</v>
      </c>
      <c r="C56" s="633">
        <v>39645</v>
      </c>
      <c r="D56" s="633">
        <v>184514</v>
      </c>
      <c r="E56" s="633">
        <v>73076</v>
      </c>
      <c r="F56" s="566"/>
      <c r="G56" s="633">
        <v>73076</v>
      </c>
      <c r="H56" s="633">
        <v>36871</v>
      </c>
      <c r="I56" s="633">
        <v>46318</v>
      </c>
      <c r="J56" s="566">
        <v>553</v>
      </c>
      <c r="K56" s="633">
        <v>1535</v>
      </c>
      <c r="L56" s="566"/>
      <c r="M56" s="701">
        <v>25111</v>
      </c>
      <c r="N56" s="633">
        <v>367978</v>
      </c>
      <c r="O56" s="633">
        <v>12526</v>
      </c>
      <c r="P56" s="566"/>
      <c r="Q56" s="701">
        <v>12526</v>
      </c>
      <c r="S56" s="651"/>
      <c r="T56" s="163"/>
      <c r="U56" s="838">
        <v>184514</v>
      </c>
      <c r="V56" s="838">
        <v>73076</v>
      </c>
      <c r="W56" s="838">
        <v>36871</v>
      </c>
      <c r="X56" s="838">
        <v>46318</v>
      </c>
      <c r="Y56" s="838">
        <v>2088</v>
      </c>
      <c r="Z56" s="838">
        <v>42379</v>
      </c>
      <c r="AA56" s="838">
        <v>80046</v>
      </c>
      <c r="AB56" s="838">
        <v>6294</v>
      </c>
      <c r="AC56" s="838">
        <v>692</v>
      </c>
      <c r="AD56" s="838">
        <v>5408</v>
      </c>
      <c r="AE56" s="838">
        <v>1369.9127482882122</v>
      </c>
      <c r="AF56" s="838">
        <v>568.9991926945133</v>
      </c>
      <c r="AG56" s="838">
        <v>4144.795067163351</v>
      </c>
      <c r="AH56" s="864">
        <v>228262.91274828822</v>
      </c>
      <c r="AI56" s="864">
        <v>153690.99919269452</v>
      </c>
      <c r="AJ56" s="864">
        <v>47309.79506716335</v>
      </c>
      <c r="AK56" s="864">
        <v>47010</v>
      </c>
      <c r="AL56" s="864">
        <v>7496</v>
      </c>
      <c r="AM56" s="864">
        <v>483769.7070081461</v>
      </c>
    </row>
    <row r="57" spans="1:39" ht="12.75">
      <c r="A57" s="571" t="s">
        <v>788</v>
      </c>
      <c r="B57" s="634">
        <v>1077432</v>
      </c>
      <c r="C57" s="571"/>
      <c r="D57" s="634">
        <v>1077432</v>
      </c>
      <c r="E57" s="634">
        <v>989330</v>
      </c>
      <c r="F57" s="571"/>
      <c r="G57" s="634">
        <v>989330</v>
      </c>
      <c r="H57" s="634">
        <v>332502</v>
      </c>
      <c r="I57" s="634">
        <v>178642</v>
      </c>
      <c r="J57" s="634">
        <v>114483</v>
      </c>
      <c r="K57" s="634">
        <v>193475</v>
      </c>
      <c r="L57" s="571"/>
      <c r="M57" s="703">
        <v>342000</v>
      </c>
      <c r="N57" s="634">
        <v>3227864</v>
      </c>
      <c r="O57" s="634">
        <v>2194169</v>
      </c>
      <c r="P57" s="571">
        <v>877</v>
      </c>
      <c r="Q57" s="703">
        <v>2195046</v>
      </c>
      <c r="S57" s="651"/>
      <c r="T57" s="163"/>
      <c r="U57" s="838">
        <v>1077432</v>
      </c>
      <c r="V57" s="838">
        <v>989330</v>
      </c>
      <c r="W57" s="838">
        <v>332502</v>
      </c>
      <c r="X57" s="838">
        <v>178642</v>
      </c>
      <c r="Y57" s="838">
        <v>307958</v>
      </c>
      <c r="Z57" s="838">
        <v>185439</v>
      </c>
      <c r="AA57" s="838">
        <v>548595</v>
      </c>
      <c r="AB57" s="838">
        <v>66142</v>
      </c>
      <c r="AC57" s="838">
        <v>368081</v>
      </c>
      <c r="AD57" s="838">
        <v>178656</v>
      </c>
      <c r="AE57" s="838">
        <v>12138.80074559676</v>
      </c>
      <c r="AF57" s="838">
        <v>5041.903459293142</v>
      </c>
      <c r="AG57" s="838">
        <v>36727.04083854768</v>
      </c>
      <c r="AH57" s="864">
        <v>1275009.8007455966</v>
      </c>
      <c r="AI57" s="864">
        <v>1542966.903459293</v>
      </c>
      <c r="AJ57" s="864">
        <v>435371.0408385477</v>
      </c>
      <c r="AK57" s="864">
        <v>546723</v>
      </c>
      <c r="AL57" s="864">
        <v>486614</v>
      </c>
      <c r="AM57" s="864">
        <v>4286684.745043438</v>
      </c>
    </row>
    <row r="58" spans="1:39" ht="12.75">
      <c r="A58" s="571" t="s">
        <v>793</v>
      </c>
      <c r="B58" s="634">
        <v>1440123</v>
      </c>
      <c r="C58" s="634">
        <v>24531</v>
      </c>
      <c r="D58" s="634">
        <v>1464654</v>
      </c>
      <c r="E58" s="634">
        <v>385400</v>
      </c>
      <c r="F58" s="571">
        <v>953</v>
      </c>
      <c r="G58" s="634">
        <v>386353</v>
      </c>
      <c r="H58" s="634">
        <v>131464</v>
      </c>
      <c r="I58" s="634">
        <v>169639</v>
      </c>
      <c r="J58" s="634">
        <v>116196</v>
      </c>
      <c r="K58" s="634">
        <v>108075</v>
      </c>
      <c r="L58" s="634">
        <v>52985</v>
      </c>
      <c r="M58" s="703">
        <v>627169</v>
      </c>
      <c r="N58" s="634">
        <v>3056535</v>
      </c>
      <c r="O58" s="634">
        <v>686404</v>
      </c>
      <c r="P58" s="634">
        <v>112860</v>
      </c>
      <c r="Q58" s="703">
        <v>799264</v>
      </c>
      <c r="S58" s="651"/>
      <c r="T58" s="163"/>
      <c r="U58" s="838">
        <v>1464654</v>
      </c>
      <c r="V58" s="838">
        <v>386353</v>
      </c>
      <c r="W58" s="838">
        <v>131464</v>
      </c>
      <c r="X58" s="838">
        <v>169639</v>
      </c>
      <c r="Y58" s="838">
        <v>277256</v>
      </c>
      <c r="Z58" s="838">
        <v>871853</v>
      </c>
      <c r="AA58" s="838">
        <v>547408</v>
      </c>
      <c r="AB58" s="838">
        <v>204671</v>
      </c>
      <c r="AC58" s="838">
        <v>154286</v>
      </c>
      <c r="AD58" s="838">
        <v>78655</v>
      </c>
      <c r="AE58" s="838">
        <v>12292.11961060219</v>
      </c>
      <c r="AF58" s="838">
        <v>5105.585113852485</v>
      </c>
      <c r="AG58" s="838">
        <v>37190.92094782592</v>
      </c>
      <c r="AH58" s="864">
        <v>2348799.119610602</v>
      </c>
      <c r="AI58" s="864">
        <v>938866.5851138525</v>
      </c>
      <c r="AJ58" s="864">
        <v>373325.92094782594</v>
      </c>
      <c r="AK58" s="864">
        <v>323925</v>
      </c>
      <c r="AL58" s="864">
        <v>355911</v>
      </c>
      <c r="AM58" s="864">
        <v>4340827.625672281</v>
      </c>
    </row>
    <row r="59" spans="1:39" ht="12.75">
      <c r="A59" s="571" t="s">
        <v>795</v>
      </c>
      <c r="B59" s="634">
        <v>644353</v>
      </c>
      <c r="C59" s="571"/>
      <c r="D59" s="634">
        <v>644353</v>
      </c>
      <c r="E59" s="634">
        <v>241677</v>
      </c>
      <c r="F59" s="571"/>
      <c r="G59" s="634">
        <v>241677</v>
      </c>
      <c r="H59" s="634">
        <v>82180</v>
      </c>
      <c r="I59" s="634">
        <v>34481</v>
      </c>
      <c r="J59" s="634">
        <v>28686</v>
      </c>
      <c r="K59" s="634">
        <v>25519</v>
      </c>
      <c r="L59" s="571"/>
      <c r="M59" s="702"/>
      <c r="N59" s="634">
        <v>1056896</v>
      </c>
      <c r="O59" s="634">
        <v>329378</v>
      </c>
      <c r="P59" s="571"/>
      <c r="Q59" s="703">
        <v>329378</v>
      </c>
      <c r="S59" s="651"/>
      <c r="T59" s="163"/>
      <c r="U59" s="838">
        <v>644353</v>
      </c>
      <c r="V59" s="838">
        <v>241677</v>
      </c>
      <c r="W59" s="838">
        <v>82180</v>
      </c>
      <c r="X59" s="838">
        <v>34481</v>
      </c>
      <c r="Y59" s="838">
        <v>54205</v>
      </c>
      <c r="Z59" s="838">
        <v>28031</v>
      </c>
      <c r="AA59" s="838">
        <v>94372</v>
      </c>
      <c r="AB59" s="838">
        <v>3284</v>
      </c>
      <c r="AC59" s="838">
        <v>147158</v>
      </c>
      <c r="AD59" s="838">
        <v>1860</v>
      </c>
      <c r="AE59" s="838">
        <v>3818.778832817649</v>
      </c>
      <c r="AF59" s="838">
        <v>1586.1463262293778</v>
      </c>
      <c r="AG59" s="838">
        <v>11554.061153623477</v>
      </c>
      <c r="AH59" s="864">
        <v>676202.7788328177</v>
      </c>
      <c r="AI59" s="864">
        <v>337635.1463262294</v>
      </c>
      <c r="AJ59" s="864">
        <v>97018.06115362348</v>
      </c>
      <c r="AK59" s="864">
        <v>181639</v>
      </c>
      <c r="AL59" s="864">
        <v>56065</v>
      </c>
      <c r="AM59" s="864">
        <v>1348559.9863126706</v>
      </c>
    </row>
    <row r="60" spans="1:39" ht="12.75">
      <c r="A60" s="571" t="s">
        <v>1247</v>
      </c>
      <c r="B60" s="634">
        <v>1002340</v>
      </c>
      <c r="C60" s="634">
        <v>180663</v>
      </c>
      <c r="D60" s="634">
        <v>1183003</v>
      </c>
      <c r="E60" s="634">
        <v>192246</v>
      </c>
      <c r="F60" s="571"/>
      <c r="G60" s="634">
        <v>192246</v>
      </c>
      <c r="H60" s="634">
        <v>146836</v>
      </c>
      <c r="I60" s="634">
        <v>88528</v>
      </c>
      <c r="J60" s="634">
        <v>97887</v>
      </c>
      <c r="K60" s="634">
        <v>139379</v>
      </c>
      <c r="L60" s="571"/>
      <c r="M60" s="703">
        <v>431107</v>
      </c>
      <c r="N60" s="634">
        <v>2278986</v>
      </c>
      <c r="O60" s="634">
        <v>673626</v>
      </c>
      <c r="P60" s="571"/>
      <c r="Q60" s="703">
        <v>673626</v>
      </c>
      <c r="S60" s="651"/>
      <c r="T60" s="163"/>
      <c r="U60" s="838">
        <v>1183003</v>
      </c>
      <c r="V60" s="838">
        <v>192246</v>
      </c>
      <c r="W60" s="838">
        <v>146836</v>
      </c>
      <c r="X60" s="838">
        <v>88528</v>
      </c>
      <c r="Y60" s="838">
        <v>237266</v>
      </c>
      <c r="Z60" s="838">
        <v>773628</v>
      </c>
      <c r="AA60" s="838">
        <v>780680</v>
      </c>
      <c r="AB60" s="838">
        <v>101405</v>
      </c>
      <c r="AC60" s="838">
        <v>392678</v>
      </c>
      <c r="AD60" s="838">
        <v>513966</v>
      </c>
      <c r="AE60" s="838">
        <v>12647.71946290997</v>
      </c>
      <c r="AF60" s="838">
        <v>5253.28505250788</v>
      </c>
      <c r="AG60" s="838">
        <v>38266.82050096973</v>
      </c>
      <c r="AH60" s="864">
        <v>1969278.71946291</v>
      </c>
      <c r="AI60" s="864">
        <v>978179.2850525079</v>
      </c>
      <c r="AJ60" s="864">
        <v>286507.8205009697</v>
      </c>
      <c r="AK60" s="864">
        <v>481206</v>
      </c>
      <c r="AL60" s="864">
        <v>751232</v>
      </c>
      <c r="AM60" s="864">
        <v>4466403.825016388</v>
      </c>
    </row>
    <row r="61" spans="1:39" ht="12.75">
      <c r="A61" s="637" t="s">
        <v>1252</v>
      </c>
      <c r="B61" s="638">
        <v>273247</v>
      </c>
      <c r="C61" s="637"/>
      <c r="D61" s="638">
        <v>273247</v>
      </c>
      <c r="E61" s="638">
        <v>124311</v>
      </c>
      <c r="F61" s="637"/>
      <c r="G61" s="638">
        <v>124311</v>
      </c>
      <c r="H61" s="638">
        <v>54707</v>
      </c>
      <c r="I61" s="638">
        <v>32062</v>
      </c>
      <c r="J61" s="637"/>
      <c r="K61" s="637"/>
      <c r="L61" s="637"/>
      <c r="M61" s="706"/>
      <c r="N61" s="638">
        <v>484327</v>
      </c>
      <c r="O61" s="638">
        <v>48168</v>
      </c>
      <c r="P61" s="637"/>
      <c r="Q61" s="704">
        <v>48168</v>
      </c>
      <c r="S61" s="362"/>
      <c r="T61" s="163"/>
      <c r="U61" s="840">
        <v>273247</v>
      </c>
      <c r="V61" s="840">
        <v>124311</v>
      </c>
      <c r="W61" s="840">
        <v>54707</v>
      </c>
      <c r="X61" s="840">
        <v>32062</v>
      </c>
      <c r="Y61" s="840">
        <v>0</v>
      </c>
      <c r="Z61" s="840">
        <v>56947</v>
      </c>
      <c r="AA61" s="840">
        <v>56632</v>
      </c>
      <c r="AB61" s="840">
        <v>5778</v>
      </c>
      <c r="AC61" s="840">
        <v>16376</v>
      </c>
      <c r="AD61" s="840">
        <v>35</v>
      </c>
      <c r="AE61" s="840">
        <v>1778.3147206528533</v>
      </c>
      <c r="AF61" s="840">
        <v>738.6307205861261</v>
      </c>
      <c r="AG61" s="840">
        <v>5380.452215833534</v>
      </c>
      <c r="AH61" s="865">
        <v>331972.3147206529</v>
      </c>
      <c r="AI61" s="865">
        <v>181681.63072058614</v>
      </c>
      <c r="AJ61" s="865">
        <v>65865.45221583353</v>
      </c>
      <c r="AK61" s="865">
        <v>48438</v>
      </c>
      <c r="AL61" s="865">
        <v>35</v>
      </c>
      <c r="AM61" s="865">
        <v>627992.3976570726</v>
      </c>
    </row>
    <row r="62" spans="1:39" ht="12.75">
      <c r="A62" s="571"/>
      <c r="B62" s="571"/>
      <c r="C62" s="571"/>
      <c r="D62" s="571"/>
      <c r="E62" s="571"/>
      <c r="F62" s="571"/>
      <c r="G62" s="571"/>
      <c r="H62" s="571"/>
      <c r="I62" s="571"/>
      <c r="J62" s="571"/>
      <c r="K62" s="571"/>
      <c r="L62" s="571"/>
      <c r="M62" s="702"/>
      <c r="N62" s="571"/>
      <c r="O62" s="571"/>
      <c r="P62" s="571"/>
      <c r="Q62" s="702"/>
      <c r="S62" s="362"/>
      <c r="T62" s="163"/>
      <c r="U62" s="838"/>
      <c r="V62" s="838"/>
      <c r="W62" s="838"/>
      <c r="X62" s="838"/>
      <c r="Y62" s="838"/>
      <c r="Z62" s="838"/>
      <c r="AA62" s="838"/>
      <c r="AB62" s="838"/>
      <c r="AC62" s="838"/>
      <c r="AD62" s="838"/>
      <c r="AE62" s="838"/>
      <c r="AF62" s="838"/>
      <c r="AG62" s="838"/>
      <c r="AH62" s="702"/>
      <c r="AI62" s="702"/>
      <c r="AJ62" s="702"/>
      <c r="AK62" s="702"/>
      <c r="AL62" s="702"/>
      <c r="AM62" s="702"/>
    </row>
    <row r="63" spans="1:39" ht="13.5" thickBot="1">
      <c r="A63" s="635" t="s">
        <v>728</v>
      </c>
      <c r="B63" s="636">
        <v>62570465</v>
      </c>
      <c r="C63" s="636">
        <v>5163005</v>
      </c>
      <c r="D63" s="636">
        <v>67733470</v>
      </c>
      <c r="E63" s="636">
        <v>20004734</v>
      </c>
      <c r="F63" s="636">
        <v>513846</v>
      </c>
      <c r="G63" s="636">
        <v>20518580</v>
      </c>
      <c r="H63" s="636">
        <v>8156914</v>
      </c>
      <c r="I63" s="636">
        <v>7711526</v>
      </c>
      <c r="J63" s="636">
        <v>6000358</v>
      </c>
      <c r="K63" s="636">
        <v>4300606</v>
      </c>
      <c r="L63" s="636">
        <v>1257112</v>
      </c>
      <c r="M63" s="705">
        <v>14627071</v>
      </c>
      <c r="N63" s="636">
        <v>130305637</v>
      </c>
      <c r="O63" s="636">
        <v>56606747</v>
      </c>
      <c r="P63" s="636">
        <v>2060185</v>
      </c>
      <c r="Q63" s="705">
        <v>58666932</v>
      </c>
      <c r="S63" s="651"/>
      <c r="T63" s="163"/>
      <c r="U63" s="843">
        <v>67733470</v>
      </c>
      <c r="V63" s="843">
        <v>20518580</v>
      </c>
      <c r="W63" s="843">
        <v>8156914</v>
      </c>
      <c r="X63" s="843">
        <v>7711526</v>
      </c>
      <c r="Y63" s="843">
        <v>11558076</v>
      </c>
      <c r="Z63" s="843">
        <v>20796254</v>
      </c>
      <c r="AA63" s="843">
        <v>23356291</v>
      </c>
      <c r="AB63" s="843">
        <v>4462968</v>
      </c>
      <c r="AC63" s="843">
        <v>7061773</v>
      </c>
      <c r="AD63" s="843">
        <v>5782793</v>
      </c>
      <c r="AE63" s="843">
        <v>508000</v>
      </c>
      <c r="AF63" s="843">
        <v>211000</v>
      </c>
      <c r="AG63" s="843">
        <v>1537000</v>
      </c>
      <c r="AH63" s="866">
        <v>89037724</v>
      </c>
      <c r="AI63" s="866">
        <v>44085871</v>
      </c>
      <c r="AJ63" s="866">
        <v>14156882</v>
      </c>
      <c r="AK63" s="866">
        <v>14773299</v>
      </c>
      <c r="AL63" s="866">
        <v>17340869</v>
      </c>
      <c r="AM63" s="866">
        <v>179394645</v>
      </c>
    </row>
    <row r="64" spans="1:39" ht="13.5" thickTop="1">
      <c r="A64" s="639"/>
      <c r="B64" s="640"/>
      <c r="C64" s="640"/>
      <c r="D64" s="640"/>
      <c r="E64" s="640"/>
      <c r="F64" s="640"/>
      <c r="G64" s="640"/>
      <c r="H64" s="640"/>
      <c r="I64" s="640"/>
      <c r="J64" s="640"/>
      <c r="K64" s="640"/>
      <c r="L64" s="640"/>
      <c r="M64" s="640"/>
      <c r="N64" s="847">
        <f>+N63-M63</f>
        <v>115678566</v>
      </c>
      <c r="O64" s="640"/>
      <c r="P64" s="640"/>
      <c r="Q64" s="642"/>
      <c r="S64" s="362"/>
      <c r="T64" s="362"/>
      <c r="Y64" s="155"/>
      <c r="AD64" s="155"/>
      <c r="AE64" s="155"/>
      <c r="AF64" s="155"/>
      <c r="AG64" s="155"/>
      <c r="AM64" s="155"/>
    </row>
    <row r="65" spans="1:39" ht="12.75">
      <c r="A65" s="563" t="s">
        <v>224</v>
      </c>
      <c r="B65" s="362"/>
      <c r="C65" s="362"/>
      <c r="D65" s="362"/>
      <c r="E65" s="362"/>
      <c r="F65" s="362"/>
      <c r="G65" s="362"/>
      <c r="H65" s="362"/>
      <c r="I65" s="362" t="s">
        <v>225</v>
      </c>
      <c r="J65" s="362"/>
      <c r="K65" s="362"/>
      <c r="L65" s="362"/>
      <c r="M65" s="362"/>
      <c r="N65" s="362"/>
      <c r="O65" s="362"/>
      <c r="P65" s="362"/>
      <c r="Q65" s="564"/>
      <c r="S65" s="362"/>
      <c r="T65" s="163"/>
      <c r="U65" t="s">
        <v>52</v>
      </c>
      <c r="AM65" s="155"/>
    </row>
    <row r="66" spans="1:20" ht="12.75">
      <c r="A66" s="563" t="s">
        <v>226</v>
      </c>
      <c r="B66" s="362"/>
      <c r="C66" s="362"/>
      <c r="D66" s="362"/>
      <c r="E66" s="362"/>
      <c r="F66" s="362"/>
      <c r="G66" s="362"/>
      <c r="H66" s="362"/>
      <c r="I66" s="362" t="s">
        <v>227</v>
      </c>
      <c r="J66" s="362"/>
      <c r="K66" s="362"/>
      <c r="L66" s="362"/>
      <c r="M66" s="362"/>
      <c r="N66" s="362"/>
      <c r="O66" s="362"/>
      <c r="P66" s="362"/>
      <c r="Q66" s="564"/>
      <c r="S66" s="362"/>
      <c r="T66" s="362"/>
    </row>
    <row r="67" spans="1:20" ht="12.75">
      <c r="A67" s="643" t="s">
        <v>228</v>
      </c>
      <c r="B67" s="525"/>
      <c r="C67" s="525"/>
      <c r="D67" s="525"/>
      <c r="E67" s="525"/>
      <c r="F67" s="525"/>
      <c r="G67" s="525"/>
      <c r="H67" s="525"/>
      <c r="I67" s="525" t="s">
        <v>229</v>
      </c>
      <c r="J67" s="525"/>
      <c r="K67" s="525"/>
      <c r="L67" s="525"/>
      <c r="M67" s="525"/>
      <c r="N67" s="525"/>
      <c r="O67" s="525"/>
      <c r="P67" s="525"/>
      <c r="Q67" s="568"/>
      <c r="S67" s="362"/>
      <c r="T67" s="362"/>
    </row>
    <row r="68" spans="19:20" ht="12.75">
      <c r="S68" s="362"/>
      <c r="T68" s="362"/>
    </row>
    <row r="69" spans="1:20" ht="12.75">
      <c r="A69" s="416" t="s">
        <v>448</v>
      </c>
      <c r="S69" s="362"/>
      <c r="T69" s="362"/>
    </row>
    <row r="70" spans="1:20" ht="12.75">
      <c r="A70" t="s">
        <v>984</v>
      </c>
      <c r="S70" s="362"/>
      <c r="T70" s="362"/>
    </row>
    <row r="71" spans="19:20" ht="12.75">
      <c r="S71" s="362"/>
      <c r="T71" s="362"/>
    </row>
    <row r="72" spans="1:20" ht="12.75">
      <c r="A72" s="664" t="s">
        <v>324</v>
      </c>
      <c r="B72" s="664"/>
      <c r="C72" s="664"/>
      <c r="S72" s="362"/>
      <c r="T72" s="362"/>
    </row>
    <row r="73" spans="19:20" ht="12.75">
      <c r="S73" s="362"/>
      <c r="T73" s="362"/>
    </row>
    <row r="74" spans="19:20" ht="12.75">
      <c r="S74" s="362"/>
      <c r="T74" s="362"/>
    </row>
    <row r="75" spans="13:20" ht="12.75">
      <c r="M75" s="610"/>
      <c r="N75" s="610"/>
      <c r="S75" s="362"/>
      <c r="T75" s="362"/>
    </row>
    <row r="76" spans="19:20" ht="12.75">
      <c r="S76" s="362"/>
      <c r="T76" s="362"/>
    </row>
    <row r="77" spans="19:20" ht="12.75">
      <c r="S77" s="362"/>
      <c r="T77" s="362"/>
    </row>
    <row r="78" spans="19:20" ht="12.75">
      <c r="S78" s="362"/>
      <c r="T78" s="362"/>
    </row>
    <row r="79" spans="19:20" ht="12.75">
      <c r="S79" s="362"/>
      <c r="T79" s="362"/>
    </row>
    <row r="80" spans="19:20" ht="12.75">
      <c r="S80" s="362"/>
      <c r="T80" s="362"/>
    </row>
    <row r="81" spans="19:20" ht="12.75">
      <c r="S81" s="362"/>
      <c r="T81" s="362"/>
    </row>
    <row r="82" spans="19:20" ht="12.75">
      <c r="S82" s="362"/>
      <c r="T82" s="362"/>
    </row>
    <row r="83" spans="19:20" ht="12.75">
      <c r="S83" s="362"/>
      <c r="T83" s="362"/>
    </row>
    <row r="84" spans="19:20" ht="12.75">
      <c r="S84" s="362"/>
      <c r="T84" s="362"/>
    </row>
    <row r="85" spans="19:20" ht="12.75">
      <c r="S85" s="362"/>
      <c r="T85" s="362"/>
    </row>
    <row r="86" spans="19:20" ht="12.75">
      <c r="S86" s="362"/>
      <c r="T86" s="362"/>
    </row>
    <row r="87" spans="19:20" ht="12.75">
      <c r="S87" s="362"/>
      <c r="T87" s="362"/>
    </row>
    <row r="201" ht="12.75">
      <c r="AA201" s="839">
        <f>+'LGF-2'!F11+'LGF-2'!G11+'LGF-2'!H11</f>
        <v>891495</v>
      </c>
    </row>
    <row r="247" spans="1:17" ht="12.75">
      <c r="A247" s="566"/>
      <c r="B247" s="627" t="s">
        <v>195</v>
      </c>
      <c r="C247" s="628"/>
      <c r="D247" s="628"/>
      <c r="E247" s="627" t="s">
        <v>196</v>
      </c>
      <c r="F247" s="628"/>
      <c r="G247" s="631"/>
      <c r="H247" s="566"/>
      <c r="I247" s="566"/>
      <c r="J247" s="629"/>
      <c r="K247" s="628" t="s">
        <v>197</v>
      </c>
      <c r="L247" s="628"/>
      <c r="M247" s="629"/>
      <c r="N247" s="632"/>
      <c r="O247" s="628" t="s">
        <v>198</v>
      </c>
      <c r="P247" s="628"/>
      <c r="Q247" s="630"/>
    </row>
    <row r="248" spans="1:17" ht="12.75">
      <c r="A248" s="571"/>
      <c r="B248" s="565" t="s">
        <v>491</v>
      </c>
      <c r="C248" s="565"/>
      <c r="D248" s="565"/>
      <c r="E248" s="565" t="s">
        <v>491</v>
      </c>
      <c r="F248" s="565"/>
      <c r="G248" s="565"/>
      <c r="H248" s="567" t="s">
        <v>199</v>
      </c>
      <c r="I248" s="567" t="s">
        <v>489</v>
      </c>
      <c r="J248" s="565"/>
      <c r="K248" s="565"/>
      <c r="L248" s="565"/>
      <c r="M248" s="565" t="s">
        <v>200</v>
      </c>
      <c r="N248" s="565"/>
      <c r="O248" s="565" t="s">
        <v>182</v>
      </c>
      <c r="P248" s="565"/>
      <c r="Q248" s="565"/>
    </row>
    <row r="249" spans="1:17" ht="12.75">
      <c r="A249" s="571"/>
      <c r="B249" s="567" t="s">
        <v>201</v>
      </c>
      <c r="C249" s="567" t="s">
        <v>492</v>
      </c>
      <c r="D249" s="567"/>
      <c r="E249" s="567" t="s">
        <v>201</v>
      </c>
      <c r="F249" s="567" t="s">
        <v>492</v>
      </c>
      <c r="G249" s="567"/>
      <c r="H249" s="567" t="s">
        <v>202</v>
      </c>
      <c r="I249" s="567" t="s">
        <v>203</v>
      </c>
      <c r="J249" s="567" t="s">
        <v>204</v>
      </c>
      <c r="K249" s="567" t="s">
        <v>815</v>
      </c>
      <c r="L249" s="567" t="s">
        <v>713</v>
      </c>
      <c r="M249" s="567" t="s">
        <v>205</v>
      </c>
      <c r="N249" s="567" t="s">
        <v>488</v>
      </c>
      <c r="O249" s="567" t="s">
        <v>1305</v>
      </c>
      <c r="P249" s="567" t="s">
        <v>182</v>
      </c>
      <c r="Q249" s="567"/>
    </row>
    <row r="250" spans="1:17" ht="12.75">
      <c r="A250" s="571" t="s">
        <v>491</v>
      </c>
      <c r="B250" s="567" t="s">
        <v>206</v>
      </c>
      <c r="C250" s="567" t="s">
        <v>207</v>
      </c>
      <c r="D250" s="567" t="s">
        <v>488</v>
      </c>
      <c r="E250" s="567" t="s">
        <v>206</v>
      </c>
      <c r="F250" s="567" t="s">
        <v>207</v>
      </c>
      <c r="G250" s="567" t="s">
        <v>488</v>
      </c>
      <c r="H250" s="567" t="s">
        <v>208</v>
      </c>
      <c r="I250" s="567" t="s">
        <v>209</v>
      </c>
      <c r="J250" s="567" t="s">
        <v>507</v>
      </c>
      <c r="K250" s="567" t="s">
        <v>714</v>
      </c>
      <c r="L250" s="567" t="s">
        <v>210</v>
      </c>
      <c r="M250" s="567" t="s">
        <v>211</v>
      </c>
      <c r="N250" s="567" t="s">
        <v>504</v>
      </c>
      <c r="O250" s="567" t="s">
        <v>815</v>
      </c>
      <c r="P250" s="567" t="s">
        <v>212</v>
      </c>
      <c r="Q250" s="567" t="s">
        <v>488</v>
      </c>
    </row>
    <row r="251" spans="1:17" ht="12.75">
      <c r="A251" s="571"/>
      <c r="B251" s="567" t="s">
        <v>213</v>
      </c>
      <c r="C251" s="567" t="s">
        <v>1288</v>
      </c>
      <c r="D251" s="567"/>
      <c r="E251" s="567" t="s">
        <v>213</v>
      </c>
      <c r="F251" s="567" t="s">
        <v>1288</v>
      </c>
      <c r="G251" s="567"/>
      <c r="H251" s="567" t="s">
        <v>1288</v>
      </c>
      <c r="I251" s="567" t="s">
        <v>214</v>
      </c>
      <c r="J251" s="567"/>
      <c r="K251" s="567" t="s">
        <v>215</v>
      </c>
      <c r="L251" s="567" t="s">
        <v>507</v>
      </c>
      <c r="M251" s="567" t="s">
        <v>498</v>
      </c>
      <c r="N251" s="567" t="s">
        <v>503</v>
      </c>
      <c r="O251" s="567" t="s">
        <v>489</v>
      </c>
      <c r="P251" s="567" t="s">
        <v>183</v>
      </c>
      <c r="Q251" s="567"/>
    </row>
    <row r="252" spans="1:17" ht="12.75">
      <c r="A252" s="637"/>
      <c r="B252" s="567" t="s">
        <v>506</v>
      </c>
      <c r="C252" s="567" t="s">
        <v>216</v>
      </c>
      <c r="D252" s="567"/>
      <c r="E252" s="567" t="s">
        <v>506</v>
      </c>
      <c r="F252" s="567" t="s">
        <v>216</v>
      </c>
      <c r="G252" s="567"/>
      <c r="H252" s="567" t="s">
        <v>217</v>
      </c>
      <c r="I252" s="567" t="s">
        <v>218</v>
      </c>
      <c r="J252" s="567"/>
      <c r="K252" s="567" t="s">
        <v>723</v>
      </c>
      <c r="L252" s="567"/>
      <c r="M252" s="567" t="s">
        <v>219</v>
      </c>
      <c r="N252" s="567"/>
      <c r="O252" s="567" t="s">
        <v>220</v>
      </c>
      <c r="P252" s="567"/>
      <c r="Q252" s="567"/>
    </row>
    <row r="253" spans="1:19" ht="12.75">
      <c r="A253" s="566" t="s">
        <v>1028</v>
      </c>
      <c r="B253" s="633">
        <v>873922</v>
      </c>
      <c r="C253" s="633">
        <v>236510</v>
      </c>
      <c r="D253" s="633">
        <v>1110432</v>
      </c>
      <c r="E253" s="633">
        <v>166237</v>
      </c>
      <c r="F253" s="633">
        <v>17177</v>
      </c>
      <c r="G253" s="633">
        <v>183414</v>
      </c>
      <c r="H253" s="633">
        <v>197981</v>
      </c>
      <c r="I253" s="633">
        <v>121788</v>
      </c>
      <c r="J253" s="633">
        <v>5287</v>
      </c>
      <c r="K253" s="633">
        <v>24206</v>
      </c>
      <c r="L253" s="566"/>
      <c r="M253" s="701">
        <v>108628</v>
      </c>
      <c r="N253" s="633">
        <v>1751736</v>
      </c>
      <c r="O253" s="633">
        <v>364934</v>
      </c>
      <c r="P253" s="566"/>
      <c r="Q253" s="701">
        <v>364934</v>
      </c>
      <c r="R253" s="610">
        <f aca="true" t="shared" si="0" ref="R253:R261">+D253+G253+H253+I253+J253+K253+L253+M253</f>
        <v>1751736</v>
      </c>
      <c r="S253" s="610">
        <f>+N253-R253</f>
        <v>0</v>
      </c>
    </row>
    <row r="254" spans="1:19" ht="12.75">
      <c r="A254" s="571" t="s">
        <v>1033</v>
      </c>
      <c r="B254" s="634">
        <v>369287</v>
      </c>
      <c r="C254" s="571"/>
      <c r="D254" s="634">
        <v>369287</v>
      </c>
      <c r="E254" s="634">
        <v>228908</v>
      </c>
      <c r="F254" s="571"/>
      <c r="G254" s="634">
        <v>228908</v>
      </c>
      <c r="H254" s="634">
        <v>53827</v>
      </c>
      <c r="I254" s="634">
        <v>35856</v>
      </c>
      <c r="J254" s="634">
        <v>8231</v>
      </c>
      <c r="K254" s="634">
        <v>13366</v>
      </c>
      <c r="L254" s="571"/>
      <c r="M254" s="702">
        <v>927</v>
      </c>
      <c r="N254" s="634">
        <v>710402</v>
      </c>
      <c r="O254" s="571"/>
      <c r="P254" s="571"/>
      <c r="Q254" s="702" t="s">
        <v>441</v>
      </c>
      <c r="R254" s="610">
        <f t="shared" si="0"/>
        <v>710402</v>
      </c>
      <c r="S254" s="610">
        <f>+N254-R254</f>
        <v>0</v>
      </c>
    </row>
    <row r="255" spans="1:19" ht="12.75">
      <c r="A255" s="571" t="s">
        <v>1038</v>
      </c>
      <c r="B255" s="634">
        <v>774790</v>
      </c>
      <c r="C255" s="634">
        <v>61247</v>
      </c>
      <c r="D255" s="634">
        <v>836037</v>
      </c>
      <c r="E255" s="634">
        <v>120756</v>
      </c>
      <c r="F255" s="571"/>
      <c r="G255" s="634">
        <v>120756</v>
      </c>
      <c r="H255" s="634">
        <v>291668</v>
      </c>
      <c r="I255" s="634">
        <v>78232</v>
      </c>
      <c r="J255" s="634">
        <v>90734</v>
      </c>
      <c r="K255" s="838">
        <v>-224605</v>
      </c>
      <c r="L255" s="634">
        <v>325000</v>
      </c>
      <c r="M255" s="703">
        <v>816706</v>
      </c>
      <c r="N255" s="634">
        <v>2334528</v>
      </c>
      <c r="O255" s="634">
        <v>1397547</v>
      </c>
      <c r="P255" s="571"/>
      <c r="Q255" s="703">
        <v>1397547</v>
      </c>
      <c r="R255" s="610">
        <f t="shared" si="0"/>
        <v>2334528</v>
      </c>
      <c r="S255" s="610">
        <f>+N255-R255</f>
        <v>0</v>
      </c>
    </row>
    <row r="256" spans="1:19" ht="12.75">
      <c r="A256" s="571" t="s">
        <v>1043</v>
      </c>
      <c r="B256" s="634">
        <v>565066</v>
      </c>
      <c r="C256" s="634">
        <v>30948</v>
      </c>
      <c r="D256" s="634">
        <v>596014</v>
      </c>
      <c r="E256" s="634">
        <v>140936</v>
      </c>
      <c r="F256" s="634">
        <v>104247</v>
      </c>
      <c r="G256" s="634">
        <v>245183</v>
      </c>
      <c r="H256" s="634">
        <v>58731</v>
      </c>
      <c r="I256" s="634">
        <v>62156</v>
      </c>
      <c r="J256" s="634">
        <v>25843</v>
      </c>
      <c r="K256" s="634">
        <v>47740</v>
      </c>
      <c r="L256" s="571"/>
      <c r="M256" s="702"/>
      <c r="N256" s="634">
        <v>1035667</v>
      </c>
      <c r="O256" s="634">
        <v>246977</v>
      </c>
      <c r="P256" s="571"/>
      <c r="Q256" s="703">
        <v>246977</v>
      </c>
      <c r="R256" s="610">
        <f t="shared" si="0"/>
        <v>1035667</v>
      </c>
      <c r="S256" s="610">
        <f>+N256-R256</f>
        <v>0</v>
      </c>
    </row>
    <row r="257" spans="1:19" ht="12.75">
      <c r="A257" s="571" t="s">
        <v>725</v>
      </c>
      <c r="B257" s="634">
        <v>4843919</v>
      </c>
      <c r="C257" s="634">
        <v>220642</v>
      </c>
      <c r="D257" s="634">
        <v>5064561</v>
      </c>
      <c r="E257" s="634">
        <v>682242</v>
      </c>
      <c r="F257" s="571"/>
      <c r="G257" s="634">
        <v>682242</v>
      </c>
      <c r="H257" s="634">
        <v>1173796</v>
      </c>
      <c r="I257" s="634">
        <v>1437103</v>
      </c>
      <c r="J257" s="634">
        <v>211041</v>
      </c>
      <c r="K257" s="634">
        <v>29705</v>
      </c>
      <c r="L257" s="571"/>
      <c r="M257" s="703">
        <v>4689119</v>
      </c>
      <c r="N257" s="634">
        <v>13287567</v>
      </c>
      <c r="O257" s="634">
        <v>14157329</v>
      </c>
      <c r="P257" s="571"/>
      <c r="Q257" s="703">
        <v>14157329</v>
      </c>
      <c r="R257" s="610">
        <f t="shared" si="0"/>
        <v>13287567</v>
      </c>
      <c r="S257" s="610">
        <f aca="true" t="shared" si="1" ref="S257:S305">+N257-R257</f>
        <v>0</v>
      </c>
    </row>
    <row r="258" spans="1:19" ht="12.75">
      <c r="A258" s="566" t="s">
        <v>221</v>
      </c>
      <c r="B258" s="633">
        <v>592167</v>
      </c>
      <c r="C258" s="633">
        <v>48402</v>
      </c>
      <c r="D258" s="633">
        <v>640569</v>
      </c>
      <c r="E258" s="633">
        <v>256939</v>
      </c>
      <c r="F258" s="566"/>
      <c r="G258" s="633">
        <v>256939</v>
      </c>
      <c r="H258" s="633">
        <v>195121</v>
      </c>
      <c r="I258" s="633">
        <v>131368</v>
      </c>
      <c r="J258" s="633">
        <v>68009</v>
      </c>
      <c r="K258" s="633">
        <v>97650</v>
      </c>
      <c r="L258" s="566"/>
      <c r="M258" s="701">
        <v>211353</v>
      </c>
      <c r="N258" s="633">
        <v>1601009</v>
      </c>
      <c r="O258" s="633">
        <v>2606793</v>
      </c>
      <c r="P258" s="566"/>
      <c r="Q258" s="701">
        <v>2606793</v>
      </c>
      <c r="R258" s="610">
        <f t="shared" si="0"/>
        <v>1601009</v>
      </c>
      <c r="S258" s="610">
        <f t="shared" si="1"/>
        <v>0</v>
      </c>
    </row>
    <row r="259" spans="1:19" ht="12.75">
      <c r="A259" s="571" t="s">
        <v>1056</v>
      </c>
      <c r="B259" s="634">
        <v>498891</v>
      </c>
      <c r="C259" s="571"/>
      <c r="D259" s="634">
        <v>498891</v>
      </c>
      <c r="E259" s="634">
        <v>160708</v>
      </c>
      <c r="F259" s="571"/>
      <c r="G259" s="634">
        <v>160708</v>
      </c>
      <c r="H259" s="634">
        <v>138984</v>
      </c>
      <c r="I259" s="634">
        <v>14173</v>
      </c>
      <c r="J259" s="634">
        <v>147150</v>
      </c>
      <c r="K259" s="634">
        <v>268236</v>
      </c>
      <c r="L259" s="571"/>
      <c r="M259" s="703">
        <v>36351</v>
      </c>
      <c r="N259" s="634">
        <v>1264493</v>
      </c>
      <c r="O259" s="634">
        <v>260093</v>
      </c>
      <c r="P259" s="571"/>
      <c r="Q259" s="703">
        <v>260093</v>
      </c>
      <c r="R259" s="610">
        <f t="shared" si="0"/>
        <v>1264493</v>
      </c>
      <c r="S259" s="610">
        <f t="shared" si="1"/>
        <v>0</v>
      </c>
    </row>
    <row r="260" spans="1:19" ht="12.75">
      <c r="A260" s="571" t="s">
        <v>729</v>
      </c>
      <c r="B260" s="634">
        <v>276511</v>
      </c>
      <c r="C260" s="571"/>
      <c r="D260" s="634">
        <v>276511</v>
      </c>
      <c r="E260" s="634">
        <v>121552</v>
      </c>
      <c r="F260" s="571"/>
      <c r="G260" s="634">
        <v>121552</v>
      </c>
      <c r="H260" s="634">
        <v>74098</v>
      </c>
      <c r="I260" s="634">
        <v>67800</v>
      </c>
      <c r="J260" s="634">
        <v>67145</v>
      </c>
      <c r="K260" s="634">
        <v>69277</v>
      </c>
      <c r="L260" s="571"/>
      <c r="M260" s="702"/>
      <c r="N260" s="634">
        <v>676383</v>
      </c>
      <c r="O260" s="634">
        <v>413778</v>
      </c>
      <c r="P260" s="634">
        <v>48854</v>
      </c>
      <c r="Q260" s="703">
        <v>462632</v>
      </c>
      <c r="R260" s="610">
        <f t="shared" si="0"/>
        <v>676383</v>
      </c>
      <c r="S260" s="610">
        <f t="shared" si="1"/>
        <v>0</v>
      </c>
    </row>
    <row r="261" spans="1:19" ht="12.75">
      <c r="A261" s="571" t="s">
        <v>1285</v>
      </c>
      <c r="B261" s="571" t="s">
        <v>441</v>
      </c>
      <c r="C261" s="634">
        <v>215227</v>
      </c>
      <c r="D261" s="634">
        <v>215227</v>
      </c>
      <c r="E261" s="571"/>
      <c r="F261" s="634">
        <v>62485</v>
      </c>
      <c r="G261" s="634">
        <v>62485</v>
      </c>
      <c r="H261" s="634">
        <v>11146</v>
      </c>
      <c r="I261" s="571"/>
      <c r="J261" s="571"/>
      <c r="K261" s="634">
        <v>44872</v>
      </c>
      <c r="L261" s="571"/>
      <c r="M261" s="702"/>
      <c r="N261" s="634">
        <v>333730</v>
      </c>
      <c r="O261" s="634">
        <v>90948</v>
      </c>
      <c r="P261" s="571"/>
      <c r="Q261" s="703">
        <v>90948</v>
      </c>
      <c r="R261" s="610">
        <f t="shared" si="0"/>
        <v>333730</v>
      </c>
      <c r="S261" s="610">
        <f t="shared" si="1"/>
        <v>0</v>
      </c>
    </row>
    <row r="262" spans="1:19" ht="12.75">
      <c r="A262" s="637" t="s">
        <v>731</v>
      </c>
      <c r="B262" s="638">
        <v>5152228</v>
      </c>
      <c r="C262" s="638">
        <v>178187</v>
      </c>
      <c r="D262" s="638">
        <v>5330415</v>
      </c>
      <c r="E262" s="638">
        <v>870883</v>
      </c>
      <c r="F262" s="637"/>
      <c r="G262" s="638">
        <v>870883</v>
      </c>
      <c r="H262" s="638">
        <v>224693</v>
      </c>
      <c r="I262" s="638">
        <v>440166</v>
      </c>
      <c r="J262" s="638">
        <v>355227</v>
      </c>
      <c r="K262" s="638">
        <v>210652</v>
      </c>
      <c r="L262" s="638">
        <v>219720</v>
      </c>
      <c r="M262" s="704">
        <v>417243</v>
      </c>
      <c r="N262" s="638">
        <v>8068999</v>
      </c>
      <c r="O262" s="638">
        <v>2919603</v>
      </c>
      <c r="P262" s="638">
        <v>145826</v>
      </c>
      <c r="Q262" s="704">
        <v>3065429</v>
      </c>
      <c r="R262" s="610">
        <f aca="true" t="shared" si="2" ref="R262:R305">+D262+G262+H262+I262+J262+K262+L262+M262</f>
        <v>8068999</v>
      </c>
      <c r="S262" s="610">
        <f t="shared" si="1"/>
        <v>0</v>
      </c>
    </row>
    <row r="263" spans="1:19" ht="12.75">
      <c r="A263" s="571" t="s">
        <v>740</v>
      </c>
      <c r="B263" s="634">
        <v>2024797</v>
      </c>
      <c r="C263" s="634">
        <v>120401</v>
      </c>
      <c r="D263" s="634">
        <v>2145198</v>
      </c>
      <c r="E263" s="634">
        <v>204801</v>
      </c>
      <c r="F263" s="571"/>
      <c r="G263" s="634">
        <v>204801</v>
      </c>
      <c r="H263" s="634">
        <v>265100</v>
      </c>
      <c r="I263" s="634">
        <v>-41642</v>
      </c>
      <c r="J263" s="634">
        <v>135300</v>
      </c>
      <c r="K263" s="634">
        <v>168790</v>
      </c>
      <c r="L263" s="571"/>
      <c r="M263" s="702"/>
      <c r="N263" s="634">
        <v>2877547</v>
      </c>
      <c r="O263" s="634">
        <v>1746950</v>
      </c>
      <c r="P263" s="634">
        <v>15280</v>
      </c>
      <c r="Q263" s="703">
        <v>1762230</v>
      </c>
      <c r="R263" s="610">
        <f t="shared" si="2"/>
        <v>2877547</v>
      </c>
      <c r="S263" s="610">
        <f t="shared" si="1"/>
        <v>0</v>
      </c>
    </row>
    <row r="264" spans="1:19" ht="12.75">
      <c r="A264" s="571" t="s">
        <v>1078</v>
      </c>
      <c r="B264" s="634">
        <v>185718</v>
      </c>
      <c r="C264" s="571"/>
      <c r="D264" s="634">
        <v>185718</v>
      </c>
      <c r="E264" s="634">
        <v>36818</v>
      </c>
      <c r="F264" s="571"/>
      <c r="G264" s="634">
        <v>36818</v>
      </c>
      <c r="H264" s="634">
        <v>59453</v>
      </c>
      <c r="I264" s="634">
        <v>7000</v>
      </c>
      <c r="J264" s="634">
        <v>16723</v>
      </c>
      <c r="K264" s="634">
        <v>29088</v>
      </c>
      <c r="L264" s="571"/>
      <c r="M264" s="703">
        <v>17154</v>
      </c>
      <c r="N264" s="634">
        <v>351954</v>
      </c>
      <c r="O264" s="634">
        <v>354136</v>
      </c>
      <c r="P264" s="571"/>
      <c r="Q264" s="703">
        <v>354136</v>
      </c>
      <c r="R264" s="610">
        <f t="shared" si="2"/>
        <v>351954</v>
      </c>
      <c r="S264" s="610">
        <f t="shared" si="1"/>
        <v>0</v>
      </c>
    </row>
    <row r="265" spans="1:19" ht="12.75">
      <c r="A265" s="571" t="s">
        <v>1083</v>
      </c>
      <c r="B265" s="634">
        <v>359635</v>
      </c>
      <c r="C265" s="634">
        <v>71177</v>
      </c>
      <c r="D265" s="634">
        <v>430812</v>
      </c>
      <c r="E265" s="634">
        <v>99607</v>
      </c>
      <c r="F265" s="571"/>
      <c r="G265" s="634">
        <v>99607</v>
      </c>
      <c r="H265" s="634">
        <v>25919</v>
      </c>
      <c r="I265" s="634">
        <v>40475</v>
      </c>
      <c r="J265" s="571"/>
      <c r="K265" s="634">
        <v>29667</v>
      </c>
      <c r="L265" s="571"/>
      <c r="M265" s="703">
        <v>131144</v>
      </c>
      <c r="N265" s="634">
        <v>757624</v>
      </c>
      <c r="O265" s="634">
        <v>131854</v>
      </c>
      <c r="P265" s="571"/>
      <c r="Q265" s="703">
        <v>131854</v>
      </c>
      <c r="R265" s="610">
        <f t="shared" si="2"/>
        <v>757624</v>
      </c>
      <c r="S265" s="610">
        <f t="shared" si="1"/>
        <v>0</v>
      </c>
    </row>
    <row r="266" spans="1:19" ht="12.75">
      <c r="A266" s="571" t="s">
        <v>742</v>
      </c>
      <c r="B266" s="634">
        <v>2984030</v>
      </c>
      <c r="C266" s="634">
        <v>156027</v>
      </c>
      <c r="D266" s="634">
        <v>3140057</v>
      </c>
      <c r="E266" s="634">
        <v>590660</v>
      </c>
      <c r="F266" s="634">
        <v>10410</v>
      </c>
      <c r="G266" s="634">
        <v>601070</v>
      </c>
      <c r="H266" s="634">
        <v>250278</v>
      </c>
      <c r="I266" s="634">
        <v>226899</v>
      </c>
      <c r="J266" s="634">
        <v>333437</v>
      </c>
      <c r="K266" s="634">
        <v>166694</v>
      </c>
      <c r="L266" s="571"/>
      <c r="M266" s="703">
        <v>705956</v>
      </c>
      <c r="N266" s="634">
        <v>5424391</v>
      </c>
      <c r="O266" s="634">
        <v>1996846</v>
      </c>
      <c r="P266" s="634">
        <v>347419</v>
      </c>
      <c r="Q266" s="703">
        <v>2344265</v>
      </c>
      <c r="R266" s="610">
        <f t="shared" si="2"/>
        <v>5424391</v>
      </c>
      <c r="S266" s="610">
        <f t="shared" si="1"/>
        <v>0</v>
      </c>
    </row>
    <row r="267" spans="1:19" ht="12.75">
      <c r="A267" s="571" t="s">
        <v>222</v>
      </c>
      <c r="B267" s="634">
        <v>1132828</v>
      </c>
      <c r="C267" s="634">
        <v>229807</v>
      </c>
      <c r="D267" s="634">
        <v>1362635</v>
      </c>
      <c r="E267" s="634">
        <v>668451</v>
      </c>
      <c r="F267" s="571"/>
      <c r="G267" s="634">
        <v>668451</v>
      </c>
      <c r="H267" s="634">
        <v>354463</v>
      </c>
      <c r="I267" s="634">
        <v>2293</v>
      </c>
      <c r="J267" s="634">
        <v>825608</v>
      </c>
      <c r="K267" s="634">
        <v>37136</v>
      </c>
      <c r="L267" s="571"/>
      <c r="M267" s="702"/>
      <c r="N267" s="634">
        <v>3250586</v>
      </c>
      <c r="O267" s="634">
        <v>245064</v>
      </c>
      <c r="P267" s="571"/>
      <c r="Q267" s="703">
        <v>245064</v>
      </c>
      <c r="R267" s="610">
        <f t="shared" si="2"/>
        <v>3250586</v>
      </c>
      <c r="S267" s="610">
        <f t="shared" si="1"/>
        <v>0</v>
      </c>
    </row>
    <row r="268" spans="1:19" ht="12.75">
      <c r="A268" s="566" t="s">
        <v>1096</v>
      </c>
      <c r="B268" s="633">
        <v>566937</v>
      </c>
      <c r="C268" s="566"/>
      <c r="D268" s="633">
        <v>566937</v>
      </c>
      <c r="E268" s="633">
        <v>151043</v>
      </c>
      <c r="F268" s="566"/>
      <c r="G268" s="633">
        <v>151043</v>
      </c>
      <c r="H268" s="633">
        <v>49822</v>
      </c>
      <c r="I268" s="633">
        <v>113928</v>
      </c>
      <c r="J268" s="566"/>
      <c r="K268" s="566"/>
      <c r="L268" s="566"/>
      <c r="M268" s="701">
        <v>664596</v>
      </c>
      <c r="N268" s="633">
        <v>1546326</v>
      </c>
      <c r="O268" s="633">
        <v>145685</v>
      </c>
      <c r="P268" s="566"/>
      <c r="Q268" s="701">
        <v>145685</v>
      </c>
      <c r="R268" s="610">
        <f t="shared" si="2"/>
        <v>1546326</v>
      </c>
      <c r="S268" s="610">
        <f t="shared" si="1"/>
        <v>0</v>
      </c>
    </row>
    <row r="269" spans="1:19" ht="12.75">
      <c r="A269" s="571" t="s">
        <v>747</v>
      </c>
      <c r="B269" s="634">
        <v>634650</v>
      </c>
      <c r="C269" s="634">
        <v>178006</v>
      </c>
      <c r="D269" s="634">
        <v>812656</v>
      </c>
      <c r="E269" s="634">
        <v>161089</v>
      </c>
      <c r="F269" s="571"/>
      <c r="G269" s="634">
        <v>161089</v>
      </c>
      <c r="H269" s="634">
        <v>61498</v>
      </c>
      <c r="I269" s="634">
        <v>73460</v>
      </c>
      <c r="J269" s="634">
        <v>82164</v>
      </c>
      <c r="K269" s="634">
        <v>64215</v>
      </c>
      <c r="L269" s="571"/>
      <c r="M269" s="703">
        <v>158714</v>
      </c>
      <c r="N269" s="634">
        <v>1413796</v>
      </c>
      <c r="O269" s="634">
        <v>743800</v>
      </c>
      <c r="P269" s="634">
        <v>14103</v>
      </c>
      <c r="Q269" s="703">
        <v>757903</v>
      </c>
      <c r="R269" s="610">
        <f t="shared" si="2"/>
        <v>1413796</v>
      </c>
      <c r="S269" s="610">
        <f t="shared" si="1"/>
        <v>0</v>
      </c>
    </row>
    <row r="270" spans="1:19" ht="12.75">
      <c r="A270" s="571" t="s">
        <v>749</v>
      </c>
      <c r="B270" s="634">
        <v>1224911</v>
      </c>
      <c r="C270" s="634">
        <v>261391</v>
      </c>
      <c r="D270" s="634">
        <v>1486302</v>
      </c>
      <c r="E270" s="634">
        <v>315383</v>
      </c>
      <c r="F270" s="634">
        <v>42248</v>
      </c>
      <c r="G270" s="634">
        <v>357631</v>
      </c>
      <c r="H270" s="634">
        <v>26778</v>
      </c>
      <c r="I270" s="634">
        <v>65349</v>
      </c>
      <c r="J270" s="634">
        <v>147502</v>
      </c>
      <c r="K270" s="634">
        <v>110535</v>
      </c>
      <c r="L270" s="571"/>
      <c r="M270" s="702"/>
      <c r="N270" s="634">
        <v>2194097</v>
      </c>
      <c r="O270" s="634">
        <v>840300</v>
      </c>
      <c r="P270" s="571"/>
      <c r="Q270" s="703">
        <v>840300</v>
      </c>
      <c r="R270" s="610">
        <f t="shared" si="2"/>
        <v>2194097</v>
      </c>
      <c r="S270" s="610">
        <f t="shared" si="1"/>
        <v>0</v>
      </c>
    </row>
    <row r="271" spans="1:19" ht="12.75">
      <c r="A271" s="571" t="s">
        <v>751</v>
      </c>
      <c r="B271" s="634">
        <v>1369067</v>
      </c>
      <c r="C271" s="571"/>
      <c r="D271" s="634">
        <v>1369067</v>
      </c>
      <c r="E271" s="634">
        <v>314758</v>
      </c>
      <c r="F271" s="571"/>
      <c r="G271" s="634">
        <v>314758</v>
      </c>
      <c r="H271" s="634">
        <v>49253</v>
      </c>
      <c r="I271" s="634">
        <v>57390</v>
      </c>
      <c r="J271" s="634">
        <v>97901</v>
      </c>
      <c r="K271" s="634">
        <v>32274</v>
      </c>
      <c r="L271" s="571"/>
      <c r="M271" s="703">
        <v>2568</v>
      </c>
      <c r="N271" s="634">
        <v>1923211</v>
      </c>
      <c r="O271" s="634">
        <v>2345135</v>
      </c>
      <c r="P271" s="634">
        <v>4415</v>
      </c>
      <c r="Q271" s="703">
        <v>2349550</v>
      </c>
      <c r="R271" s="610">
        <f t="shared" si="2"/>
        <v>1923211</v>
      </c>
      <c r="S271" s="610">
        <f t="shared" si="1"/>
        <v>0</v>
      </c>
    </row>
    <row r="272" spans="1:19" ht="12.75">
      <c r="A272" s="637" t="s">
        <v>754</v>
      </c>
      <c r="B272" s="638">
        <v>277672</v>
      </c>
      <c r="C272" s="637"/>
      <c r="D272" s="638">
        <v>277672</v>
      </c>
      <c r="E272" s="638">
        <v>163393</v>
      </c>
      <c r="F272" s="637"/>
      <c r="G272" s="638">
        <v>163393</v>
      </c>
      <c r="H272" s="638">
        <v>34141</v>
      </c>
      <c r="I272" s="638">
        <v>44178</v>
      </c>
      <c r="J272" s="638">
        <v>18324</v>
      </c>
      <c r="K272" s="638">
        <v>19765</v>
      </c>
      <c r="L272" s="637"/>
      <c r="M272" s="704">
        <v>26091</v>
      </c>
      <c r="N272" s="638">
        <v>583564</v>
      </c>
      <c r="O272" s="638">
        <v>73110</v>
      </c>
      <c r="P272" s="638">
        <v>17134</v>
      </c>
      <c r="Q272" s="704">
        <v>90244</v>
      </c>
      <c r="R272" s="610">
        <f t="shared" si="2"/>
        <v>583564</v>
      </c>
      <c r="S272" s="610">
        <f t="shared" si="1"/>
        <v>0</v>
      </c>
    </row>
    <row r="273" spans="1:19" ht="12.75">
      <c r="A273" s="571" t="s">
        <v>756</v>
      </c>
      <c r="B273" s="634">
        <v>1233199</v>
      </c>
      <c r="C273" s="634">
        <v>40581</v>
      </c>
      <c r="D273" s="634">
        <v>1273780</v>
      </c>
      <c r="E273" s="634">
        <v>413763</v>
      </c>
      <c r="F273" s="571"/>
      <c r="G273" s="634">
        <v>413763</v>
      </c>
      <c r="H273" s="634">
        <v>84549</v>
      </c>
      <c r="I273" s="634">
        <v>157041</v>
      </c>
      <c r="J273" s="634">
        <v>54260</v>
      </c>
      <c r="K273" s="634">
        <v>91505</v>
      </c>
      <c r="L273" s="571"/>
      <c r="M273" s="703">
        <v>554061</v>
      </c>
      <c r="N273" s="634">
        <v>2628959</v>
      </c>
      <c r="O273" s="634">
        <v>553567</v>
      </c>
      <c r="P273" s="634">
        <v>39575</v>
      </c>
      <c r="Q273" s="703">
        <v>593142</v>
      </c>
      <c r="R273" s="610">
        <f t="shared" si="2"/>
        <v>2628959</v>
      </c>
      <c r="S273" s="610">
        <f t="shared" si="1"/>
        <v>0</v>
      </c>
    </row>
    <row r="274" spans="1:19" ht="12.75">
      <c r="A274" s="571" t="s">
        <v>758</v>
      </c>
      <c r="B274" s="634">
        <v>711311</v>
      </c>
      <c r="C274" s="634">
        <v>267282</v>
      </c>
      <c r="D274" s="634">
        <v>978593</v>
      </c>
      <c r="E274" s="634">
        <v>306670</v>
      </c>
      <c r="F274" s="571"/>
      <c r="G274" s="634">
        <v>306670</v>
      </c>
      <c r="H274" s="634">
        <v>252893</v>
      </c>
      <c r="I274" s="634">
        <v>254172</v>
      </c>
      <c r="J274" s="634">
        <v>497521</v>
      </c>
      <c r="K274" s="634">
        <v>359039</v>
      </c>
      <c r="L274" s="571"/>
      <c r="M274" s="703">
        <v>166287</v>
      </c>
      <c r="N274" s="634">
        <v>2815175</v>
      </c>
      <c r="O274" s="634">
        <v>794961</v>
      </c>
      <c r="P274" s="634">
        <v>287910</v>
      </c>
      <c r="Q274" s="703">
        <v>1082871</v>
      </c>
      <c r="R274" s="610">
        <f t="shared" si="2"/>
        <v>2815175</v>
      </c>
      <c r="S274" s="610">
        <f t="shared" si="1"/>
        <v>0</v>
      </c>
    </row>
    <row r="275" spans="1:19" ht="12.75">
      <c r="A275" s="571" t="s">
        <v>1125</v>
      </c>
      <c r="B275" s="634">
        <v>1374124</v>
      </c>
      <c r="C275" s="634">
        <v>1076696</v>
      </c>
      <c r="D275" s="634">
        <v>2450820</v>
      </c>
      <c r="E275" s="634">
        <v>284390</v>
      </c>
      <c r="F275" s="571"/>
      <c r="G275" s="634">
        <v>284390</v>
      </c>
      <c r="H275" s="634">
        <v>113330</v>
      </c>
      <c r="I275" s="634">
        <v>227879</v>
      </c>
      <c r="J275" s="634">
        <v>84805</v>
      </c>
      <c r="K275" s="634">
        <v>45637</v>
      </c>
      <c r="L275" s="571"/>
      <c r="M275" s="703">
        <v>33000</v>
      </c>
      <c r="N275" s="634">
        <v>3239861</v>
      </c>
      <c r="O275" s="634">
        <v>1293434</v>
      </c>
      <c r="P275" s="571"/>
      <c r="Q275" s="703">
        <v>1293434</v>
      </c>
      <c r="R275" s="610">
        <f t="shared" si="2"/>
        <v>3239861</v>
      </c>
      <c r="S275" s="610">
        <f t="shared" si="1"/>
        <v>0</v>
      </c>
    </row>
    <row r="276" spans="1:19" ht="12.75">
      <c r="A276" s="571" t="s">
        <v>1130</v>
      </c>
      <c r="B276" s="634">
        <v>806633</v>
      </c>
      <c r="C276" s="571"/>
      <c r="D276" s="634">
        <v>806633</v>
      </c>
      <c r="E276" s="634">
        <v>377640</v>
      </c>
      <c r="F276" s="571"/>
      <c r="G276" s="634">
        <v>377640</v>
      </c>
      <c r="H276" s="634">
        <v>142441</v>
      </c>
      <c r="I276" s="634">
        <v>113264</v>
      </c>
      <c r="J276" s="634">
        <v>25277</v>
      </c>
      <c r="K276" s="634">
        <v>42513</v>
      </c>
      <c r="L276" s="571"/>
      <c r="M276" s="703">
        <v>660547</v>
      </c>
      <c r="N276" s="634">
        <v>2168315</v>
      </c>
      <c r="O276" s="634">
        <v>940136</v>
      </c>
      <c r="P276" s="571"/>
      <c r="Q276" s="703">
        <v>940136</v>
      </c>
      <c r="R276" s="610">
        <f t="shared" si="2"/>
        <v>2168315</v>
      </c>
      <c r="S276" s="610">
        <f t="shared" si="1"/>
        <v>0</v>
      </c>
    </row>
    <row r="277" spans="1:19" ht="12.75">
      <c r="A277" s="571" t="s">
        <v>1135</v>
      </c>
      <c r="B277" s="634">
        <v>1117763</v>
      </c>
      <c r="C277" s="634">
        <v>103174</v>
      </c>
      <c r="D277" s="634">
        <v>1220937</v>
      </c>
      <c r="E277" s="634">
        <v>164730</v>
      </c>
      <c r="F277" s="571"/>
      <c r="G277" s="634">
        <v>164730</v>
      </c>
      <c r="H277" s="634">
        <v>79237</v>
      </c>
      <c r="I277" s="634">
        <v>21034</v>
      </c>
      <c r="J277" s="634">
        <v>11508</v>
      </c>
      <c r="K277" s="634">
        <v>48136</v>
      </c>
      <c r="L277" s="571"/>
      <c r="M277" s="703">
        <v>101816</v>
      </c>
      <c r="N277" s="634">
        <v>1647398</v>
      </c>
      <c r="O277" s="634">
        <v>227913</v>
      </c>
      <c r="P277" s="571"/>
      <c r="Q277" s="703">
        <v>227913</v>
      </c>
      <c r="R277" s="610">
        <f t="shared" si="2"/>
        <v>1647398</v>
      </c>
      <c r="S277" s="610">
        <f t="shared" si="1"/>
        <v>0</v>
      </c>
    </row>
    <row r="278" spans="1:19" ht="12.75">
      <c r="A278" s="566" t="s">
        <v>1140</v>
      </c>
      <c r="B278" s="633">
        <v>1357132</v>
      </c>
      <c r="C278" s="633">
        <v>112076</v>
      </c>
      <c r="D278" s="633">
        <v>1469208</v>
      </c>
      <c r="E278" s="633">
        <v>1772522</v>
      </c>
      <c r="F278" s="566"/>
      <c r="G278" s="633">
        <v>1772522</v>
      </c>
      <c r="H278" s="633">
        <v>70036</v>
      </c>
      <c r="I278" s="633">
        <v>200714</v>
      </c>
      <c r="J278" s="633">
        <v>87697</v>
      </c>
      <c r="K278" s="633">
        <v>73350</v>
      </c>
      <c r="L278" s="566"/>
      <c r="M278" s="701">
        <v>281863</v>
      </c>
      <c r="N278" s="633">
        <v>3955390</v>
      </c>
      <c r="O278" s="633">
        <v>726776</v>
      </c>
      <c r="P278" s="566"/>
      <c r="Q278" s="701">
        <v>726776</v>
      </c>
      <c r="R278" s="610">
        <f t="shared" si="2"/>
        <v>3955390</v>
      </c>
      <c r="S278" s="610">
        <f t="shared" si="1"/>
        <v>0</v>
      </c>
    </row>
    <row r="279" spans="1:19" ht="12.75">
      <c r="A279" s="571" t="s">
        <v>1141</v>
      </c>
      <c r="B279" s="634">
        <v>315063</v>
      </c>
      <c r="C279" s="571"/>
      <c r="D279" s="634">
        <v>315063</v>
      </c>
      <c r="E279" s="634">
        <v>95541</v>
      </c>
      <c r="F279" s="571"/>
      <c r="G279" s="634">
        <v>95541</v>
      </c>
      <c r="H279" s="634">
        <v>141190</v>
      </c>
      <c r="I279" s="634">
        <v>38666</v>
      </c>
      <c r="J279" s="634">
        <v>5747</v>
      </c>
      <c r="K279" s="634">
        <v>6130</v>
      </c>
      <c r="L279" s="571"/>
      <c r="M279" s="703">
        <v>19324</v>
      </c>
      <c r="N279" s="634">
        <v>621661</v>
      </c>
      <c r="O279" s="634">
        <v>13801</v>
      </c>
      <c r="P279" s="571"/>
      <c r="Q279" s="703">
        <v>13801</v>
      </c>
      <c r="R279" s="610">
        <f t="shared" si="2"/>
        <v>621661</v>
      </c>
      <c r="S279" s="610">
        <f t="shared" si="1"/>
        <v>0</v>
      </c>
    </row>
    <row r="280" spans="1:19" ht="12.75">
      <c r="A280" s="571" t="s">
        <v>807</v>
      </c>
      <c r="B280" s="634">
        <v>320013</v>
      </c>
      <c r="C280" s="634">
        <v>303515</v>
      </c>
      <c r="D280" s="634">
        <v>623528</v>
      </c>
      <c r="E280" s="634">
        <v>122356</v>
      </c>
      <c r="F280" s="634">
        <v>225459</v>
      </c>
      <c r="G280" s="634">
        <v>347815</v>
      </c>
      <c r="H280" s="634">
        <v>143586</v>
      </c>
      <c r="I280" s="634">
        <v>82167</v>
      </c>
      <c r="J280" s="571"/>
      <c r="K280" s="571"/>
      <c r="L280" s="571"/>
      <c r="M280" s="703">
        <v>238728</v>
      </c>
      <c r="N280" s="634">
        <v>1435824</v>
      </c>
      <c r="O280" s="634">
        <v>143599</v>
      </c>
      <c r="P280" s="571"/>
      <c r="Q280" s="703">
        <v>143599</v>
      </c>
      <c r="R280" s="610">
        <f t="shared" si="2"/>
        <v>1435824</v>
      </c>
      <c r="S280" s="610">
        <f t="shared" si="1"/>
        <v>0</v>
      </c>
    </row>
    <row r="281" spans="1:19" ht="12.75">
      <c r="A281" s="571" t="s">
        <v>1154</v>
      </c>
      <c r="B281" s="634">
        <v>649736</v>
      </c>
      <c r="C281" s="571"/>
      <c r="D281" s="634">
        <v>649736</v>
      </c>
      <c r="E281" s="634">
        <v>91287</v>
      </c>
      <c r="F281" s="571"/>
      <c r="G281" s="634">
        <v>91287</v>
      </c>
      <c r="H281" s="634">
        <v>141904</v>
      </c>
      <c r="I281" s="634">
        <v>103932</v>
      </c>
      <c r="J281" s="634">
        <v>35258</v>
      </c>
      <c r="K281" s="634">
        <v>41125</v>
      </c>
      <c r="L281" s="571"/>
      <c r="M281" s="702"/>
      <c r="N281" s="634">
        <v>1063242</v>
      </c>
      <c r="O281" s="634">
        <v>398015</v>
      </c>
      <c r="P281" s="571"/>
      <c r="Q281" s="703">
        <v>398015</v>
      </c>
      <c r="R281" s="610">
        <f t="shared" si="2"/>
        <v>1063242</v>
      </c>
      <c r="S281" s="610">
        <f t="shared" si="1"/>
        <v>0</v>
      </c>
    </row>
    <row r="282" spans="1:19" ht="12.75">
      <c r="A282" s="637" t="s">
        <v>760</v>
      </c>
      <c r="B282" s="638">
        <v>247594</v>
      </c>
      <c r="C282" s="638">
        <v>4598</v>
      </c>
      <c r="D282" s="638">
        <v>252192</v>
      </c>
      <c r="E282" s="638">
        <v>219949</v>
      </c>
      <c r="F282" s="637"/>
      <c r="G282" s="638">
        <v>219949</v>
      </c>
      <c r="H282" s="638">
        <v>50248</v>
      </c>
      <c r="I282" s="638">
        <v>61436</v>
      </c>
      <c r="J282" s="638">
        <v>16969</v>
      </c>
      <c r="K282" s="638">
        <v>22164</v>
      </c>
      <c r="L282" s="638">
        <v>41646</v>
      </c>
      <c r="M282" s="704">
        <v>28582</v>
      </c>
      <c r="N282" s="638">
        <v>693186</v>
      </c>
      <c r="O282" s="638">
        <v>1358262</v>
      </c>
      <c r="P282" s="638">
        <v>40376</v>
      </c>
      <c r="Q282" s="704">
        <v>1398638</v>
      </c>
      <c r="R282" s="610">
        <f t="shared" si="2"/>
        <v>693186</v>
      </c>
      <c r="S282" s="610">
        <f t="shared" si="1"/>
        <v>0</v>
      </c>
    </row>
    <row r="283" spans="1:19" ht="12.75">
      <c r="A283" s="571" t="s">
        <v>762</v>
      </c>
      <c r="B283" s="634">
        <v>1895597</v>
      </c>
      <c r="C283" s="634">
        <v>9824</v>
      </c>
      <c r="D283" s="634">
        <v>1905421</v>
      </c>
      <c r="E283" s="634">
        <v>440193</v>
      </c>
      <c r="F283" s="571"/>
      <c r="G283" s="634">
        <v>440193</v>
      </c>
      <c r="H283" s="634">
        <v>208657</v>
      </c>
      <c r="I283" s="634">
        <v>356344</v>
      </c>
      <c r="J283" s="634">
        <v>624242</v>
      </c>
      <c r="K283" s="634">
        <v>325079</v>
      </c>
      <c r="L283" s="571"/>
      <c r="M283" s="703">
        <v>158388</v>
      </c>
      <c r="N283" s="634">
        <v>4018324</v>
      </c>
      <c r="O283" s="634">
        <v>1767722</v>
      </c>
      <c r="P283" s="634">
        <v>213326</v>
      </c>
      <c r="Q283" s="703">
        <v>1981048</v>
      </c>
      <c r="R283" s="610">
        <f t="shared" si="2"/>
        <v>4018324</v>
      </c>
      <c r="S283" s="610">
        <f t="shared" si="1"/>
        <v>0</v>
      </c>
    </row>
    <row r="284" spans="1:19" ht="12.75">
      <c r="A284" s="571" t="s">
        <v>223</v>
      </c>
      <c r="B284" s="634">
        <v>382135</v>
      </c>
      <c r="C284" s="571">
        <v>557</v>
      </c>
      <c r="D284" s="634">
        <v>382692</v>
      </c>
      <c r="E284" s="634">
        <v>201539</v>
      </c>
      <c r="F284" s="571"/>
      <c r="G284" s="634">
        <v>201539</v>
      </c>
      <c r="H284" s="634">
        <v>73839</v>
      </c>
      <c r="I284" s="634">
        <v>8553</v>
      </c>
      <c r="J284" s="634">
        <v>78099</v>
      </c>
      <c r="K284" s="634">
        <v>81130</v>
      </c>
      <c r="L284" s="571"/>
      <c r="M284" s="703">
        <v>116448</v>
      </c>
      <c r="N284" s="634">
        <v>942300</v>
      </c>
      <c r="O284" s="634">
        <v>659025</v>
      </c>
      <c r="P284" s="571"/>
      <c r="Q284" s="703">
        <v>659025</v>
      </c>
      <c r="R284" s="610">
        <f t="shared" si="2"/>
        <v>942300</v>
      </c>
      <c r="S284" s="610">
        <f t="shared" si="1"/>
        <v>0</v>
      </c>
    </row>
    <row r="285" spans="1:19" ht="12.75">
      <c r="A285" s="571" t="s">
        <v>766</v>
      </c>
      <c r="B285" s="634">
        <v>2710761</v>
      </c>
      <c r="C285" s="634">
        <v>477655</v>
      </c>
      <c r="D285" s="634">
        <v>3188416</v>
      </c>
      <c r="E285" s="634">
        <v>2086610</v>
      </c>
      <c r="F285" s="571"/>
      <c r="G285" s="634">
        <v>2086610</v>
      </c>
      <c r="H285" s="634">
        <v>338685</v>
      </c>
      <c r="I285" s="634">
        <v>338298</v>
      </c>
      <c r="J285" s="634">
        <v>538388</v>
      </c>
      <c r="K285" s="634">
        <v>136184</v>
      </c>
      <c r="L285" s="634">
        <v>496903</v>
      </c>
      <c r="M285" s="703">
        <v>335978</v>
      </c>
      <c r="N285" s="634">
        <v>7459462</v>
      </c>
      <c r="O285" s="634">
        <v>527201</v>
      </c>
      <c r="P285" s="634">
        <v>8574</v>
      </c>
      <c r="Q285" s="703">
        <v>535775</v>
      </c>
      <c r="R285" s="610">
        <f t="shared" si="2"/>
        <v>7459462</v>
      </c>
      <c r="S285" s="610">
        <f t="shared" si="1"/>
        <v>0</v>
      </c>
    </row>
    <row r="286" spans="1:19" ht="12.75">
      <c r="A286" s="571" t="s">
        <v>1176</v>
      </c>
      <c r="B286" s="634">
        <v>1743043</v>
      </c>
      <c r="C286" s="571"/>
      <c r="D286" s="634">
        <v>1743043</v>
      </c>
      <c r="E286" s="634">
        <v>794374</v>
      </c>
      <c r="F286" s="571"/>
      <c r="G286" s="634">
        <v>794374</v>
      </c>
      <c r="H286" s="634">
        <v>274850</v>
      </c>
      <c r="I286" s="634">
        <v>343367</v>
      </c>
      <c r="J286" s="634">
        <v>36524</v>
      </c>
      <c r="K286" s="634">
        <v>54675</v>
      </c>
      <c r="L286" s="571"/>
      <c r="M286" s="703">
        <v>137935</v>
      </c>
      <c r="N286" s="634">
        <v>3384768</v>
      </c>
      <c r="O286" s="634">
        <v>790016</v>
      </c>
      <c r="P286" s="571"/>
      <c r="Q286" s="703">
        <v>790016</v>
      </c>
      <c r="R286" s="610">
        <f t="shared" si="2"/>
        <v>3384768</v>
      </c>
      <c r="S286" s="610">
        <f t="shared" si="1"/>
        <v>0</v>
      </c>
    </row>
    <row r="287" spans="1:19" ht="12.75">
      <c r="A287" s="571" t="s">
        <v>1181</v>
      </c>
      <c r="B287" s="634">
        <v>297214</v>
      </c>
      <c r="C287" s="634">
        <v>19838</v>
      </c>
      <c r="D287" s="634">
        <v>317052</v>
      </c>
      <c r="E287" s="634">
        <v>20482</v>
      </c>
      <c r="F287" s="571"/>
      <c r="G287" s="634">
        <v>20482</v>
      </c>
      <c r="H287" s="634">
        <v>16043</v>
      </c>
      <c r="I287" s="634">
        <v>18811</v>
      </c>
      <c r="J287" s="634">
        <v>2158</v>
      </c>
      <c r="K287" s="571"/>
      <c r="L287" s="571"/>
      <c r="M287" s="703">
        <v>66324</v>
      </c>
      <c r="N287" s="634">
        <v>440870</v>
      </c>
      <c r="O287" s="634">
        <v>83196</v>
      </c>
      <c r="P287" s="571"/>
      <c r="Q287" s="703">
        <v>83196</v>
      </c>
      <c r="R287" s="610">
        <f t="shared" si="2"/>
        <v>440870</v>
      </c>
      <c r="S287" s="610">
        <f t="shared" si="1"/>
        <v>0</v>
      </c>
    </row>
    <row r="288" spans="1:19" ht="12.75">
      <c r="A288" s="566" t="s">
        <v>772</v>
      </c>
      <c r="B288" s="633">
        <v>1814125</v>
      </c>
      <c r="C288" s="633">
        <v>263363</v>
      </c>
      <c r="D288" s="633">
        <v>2077488</v>
      </c>
      <c r="E288" s="633">
        <v>405428</v>
      </c>
      <c r="F288" s="566"/>
      <c r="G288" s="633">
        <v>405428</v>
      </c>
      <c r="H288" s="633">
        <v>202042</v>
      </c>
      <c r="I288" s="633">
        <v>281334</v>
      </c>
      <c r="J288" s="633">
        <v>87769</v>
      </c>
      <c r="K288" s="633">
        <v>264745</v>
      </c>
      <c r="L288" s="566"/>
      <c r="M288" s="701"/>
      <c r="N288" s="633">
        <v>4417796</v>
      </c>
      <c r="O288" s="633">
        <v>1338248</v>
      </c>
      <c r="P288" s="633">
        <v>20600</v>
      </c>
      <c r="Q288" s="701">
        <v>1358848</v>
      </c>
      <c r="R288" s="610">
        <f t="shared" si="2"/>
        <v>3318806</v>
      </c>
      <c r="S288" s="610">
        <f t="shared" si="1"/>
        <v>1098990</v>
      </c>
    </row>
    <row r="289" spans="1:19" ht="12.75">
      <c r="A289" s="571" t="s">
        <v>774</v>
      </c>
      <c r="B289" s="634">
        <v>637806</v>
      </c>
      <c r="C289" s="634">
        <v>50493</v>
      </c>
      <c r="D289" s="634">
        <v>688299</v>
      </c>
      <c r="E289" s="634">
        <v>179573</v>
      </c>
      <c r="F289" s="571"/>
      <c r="G289" s="634">
        <v>179573</v>
      </c>
      <c r="H289" s="634">
        <v>109403</v>
      </c>
      <c r="I289" s="634">
        <v>26010</v>
      </c>
      <c r="J289" s="634">
        <v>130634</v>
      </c>
      <c r="K289" s="634">
        <v>102519</v>
      </c>
      <c r="L289" s="634">
        <v>45858</v>
      </c>
      <c r="M289" s="702"/>
      <c r="N289" s="634">
        <v>1282296</v>
      </c>
      <c r="O289" s="634">
        <v>511058</v>
      </c>
      <c r="P289" s="634">
        <v>90728</v>
      </c>
      <c r="Q289" s="703">
        <v>601786</v>
      </c>
      <c r="R289" s="610">
        <f t="shared" si="2"/>
        <v>1282296</v>
      </c>
      <c r="S289" s="610">
        <f t="shared" si="1"/>
        <v>0</v>
      </c>
    </row>
    <row r="290" spans="1:19" ht="12.75">
      <c r="A290" s="571" t="s">
        <v>1194</v>
      </c>
      <c r="B290" s="634">
        <v>709125</v>
      </c>
      <c r="C290" s="634">
        <v>111963</v>
      </c>
      <c r="D290" s="634">
        <v>821088</v>
      </c>
      <c r="E290" s="634">
        <v>490686</v>
      </c>
      <c r="F290" s="634">
        <v>9826</v>
      </c>
      <c r="G290" s="634">
        <v>500512</v>
      </c>
      <c r="H290" s="634">
        <v>87242</v>
      </c>
      <c r="I290" s="634">
        <v>73482</v>
      </c>
      <c r="J290" s="634">
        <v>44056</v>
      </c>
      <c r="K290" s="634">
        <v>200820</v>
      </c>
      <c r="L290" s="571"/>
      <c r="M290" s="703">
        <v>8376</v>
      </c>
      <c r="N290" s="634">
        <v>1735576</v>
      </c>
      <c r="O290" s="634">
        <v>1553503</v>
      </c>
      <c r="P290" s="571"/>
      <c r="Q290" s="703">
        <v>1553503</v>
      </c>
      <c r="R290" s="610">
        <f t="shared" si="2"/>
        <v>1735576</v>
      </c>
      <c r="S290" s="610">
        <f t="shared" si="1"/>
        <v>0</v>
      </c>
    </row>
    <row r="291" spans="1:19" ht="12.75">
      <c r="A291" s="571" t="s">
        <v>776</v>
      </c>
      <c r="B291" s="634">
        <v>2553171</v>
      </c>
      <c r="C291" s="571"/>
      <c r="D291" s="634">
        <v>2553171</v>
      </c>
      <c r="E291" s="634">
        <v>1609556</v>
      </c>
      <c r="F291" s="571"/>
      <c r="G291" s="634">
        <v>1609556</v>
      </c>
      <c r="H291" s="634">
        <v>482324</v>
      </c>
      <c r="I291" s="634">
        <v>571161</v>
      </c>
      <c r="J291" s="634">
        <v>191691</v>
      </c>
      <c r="K291" s="634">
        <v>349943</v>
      </c>
      <c r="L291" s="571"/>
      <c r="M291" s="703">
        <v>241482</v>
      </c>
      <c r="N291" s="634">
        <v>5999328</v>
      </c>
      <c r="O291" s="634">
        <v>2870023</v>
      </c>
      <c r="P291" s="634">
        <v>532531</v>
      </c>
      <c r="Q291" s="703">
        <v>3402554</v>
      </c>
      <c r="R291" s="610">
        <f t="shared" si="2"/>
        <v>5999328</v>
      </c>
      <c r="S291" s="610">
        <f t="shared" si="1"/>
        <v>0</v>
      </c>
    </row>
    <row r="292" spans="1:19" ht="12.75">
      <c r="A292" s="637" t="s">
        <v>779</v>
      </c>
      <c r="B292" s="638">
        <v>258043</v>
      </c>
      <c r="C292" s="638">
        <v>8309</v>
      </c>
      <c r="D292" s="638">
        <v>266352</v>
      </c>
      <c r="E292" s="638">
        <v>89146</v>
      </c>
      <c r="F292" s="637"/>
      <c r="G292" s="638">
        <v>89146</v>
      </c>
      <c r="H292" s="638">
        <v>54725</v>
      </c>
      <c r="I292" s="638">
        <v>33601</v>
      </c>
      <c r="J292" s="638">
        <v>30142</v>
      </c>
      <c r="K292" s="638">
        <v>19576</v>
      </c>
      <c r="L292" s="637"/>
      <c r="M292" s="706"/>
      <c r="N292" s="638">
        <v>493542</v>
      </c>
      <c r="O292" s="638">
        <v>74150</v>
      </c>
      <c r="P292" s="637"/>
      <c r="Q292" s="704">
        <v>74150</v>
      </c>
      <c r="R292" s="610">
        <f t="shared" si="2"/>
        <v>493542</v>
      </c>
      <c r="S292" s="610">
        <f t="shared" si="1"/>
        <v>0</v>
      </c>
    </row>
    <row r="293" spans="1:19" ht="12.75">
      <c r="A293" s="571" t="s">
        <v>781</v>
      </c>
      <c r="B293" s="634">
        <v>602211</v>
      </c>
      <c r="C293" s="571"/>
      <c r="D293" s="634">
        <v>602211</v>
      </c>
      <c r="E293" s="634">
        <v>548386</v>
      </c>
      <c r="F293" s="634">
        <v>41041</v>
      </c>
      <c r="G293" s="634">
        <v>589427</v>
      </c>
      <c r="H293" s="634">
        <v>111901</v>
      </c>
      <c r="I293" s="634">
        <v>94216</v>
      </c>
      <c r="J293" s="634">
        <v>35205</v>
      </c>
      <c r="K293" s="634">
        <v>39323</v>
      </c>
      <c r="L293" s="571"/>
      <c r="M293" s="702"/>
      <c r="N293" s="634">
        <v>1472283</v>
      </c>
      <c r="O293" s="634">
        <v>250703</v>
      </c>
      <c r="P293" s="634">
        <v>18835</v>
      </c>
      <c r="Q293" s="703">
        <v>269538</v>
      </c>
      <c r="R293" s="610">
        <f t="shared" si="2"/>
        <v>1472283</v>
      </c>
      <c r="S293" s="610">
        <f t="shared" si="1"/>
        <v>0</v>
      </c>
    </row>
    <row r="294" spans="1:19" ht="12.75">
      <c r="A294" s="571" t="s">
        <v>1211</v>
      </c>
      <c r="B294" s="634">
        <v>224005</v>
      </c>
      <c r="C294" s="634">
        <v>38903</v>
      </c>
      <c r="D294" s="634">
        <v>262908</v>
      </c>
      <c r="E294" s="634">
        <v>63236</v>
      </c>
      <c r="F294" s="571"/>
      <c r="G294" s="634">
        <v>63236</v>
      </c>
      <c r="H294" s="634">
        <v>47209</v>
      </c>
      <c r="I294" s="634">
        <v>26313</v>
      </c>
      <c r="J294" s="571"/>
      <c r="K294" s="571"/>
      <c r="L294" s="571"/>
      <c r="M294" s="703">
        <v>1912</v>
      </c>
      <c r="N294" s="634">
        <v>401578</v>
      </c>
      <c r="O294" s="634">
        <v>76674</v>
      </c>
      <c r="P294" s="571"/>
      <c r="Q294" s="703">
        <v>76674</v>
      </c>
      <c r="R294" s="610">
        <f t="shared" si="2"/>
        <v>401578</v>
      </c>
      <c r="S294" s="610">
        <f t="shared" si="1"/>
        <v>0</v>
      </c>
    </row>
    <row r="295" spans="1:19" ht="12.75">
      <c r="A295" s="571" t="s">
        <v>1216</v>
      </c>
      <c r="B295" s="634">
        <v>930209</v>
      </c>
      <c r="C295" s="634">
        <v>21367</v>
      </c>
      <c r="D295" s="634">
        <v>951576</v>
      </c>
      <c r="E295" s="634">
        <v>246227</v>
      </c>
      <c r="F295" s="571"/>
      <c r="G295" s="634">
        <v>246227</v>
      </c>
      <c r="H295" s="634">
        <v>143910</v>
      </c>
      <c r="I295" s="634">
        <v>36880</v>
      </c>
      <c r="J295" s="571"/>
      <c r="K295" s="571"/>
      <c r="L295" s="571"/>
      <c r="M295" s="703">
        <v>278900</v>
      </c>
      <c r="N295" s="634">
        <v>1657493</v>
      </c>
      <c r="O295" s="634">
        <v>1347134</v>
      </c>
      <c r="P295" s="571"/>
      <c r="Q295" s="703">
        <v>1347134</v>
      </c>
      <c r="R295" s="610">
        <f t="shared" si="2"/>
        <v>1657493</v>
      </c>
      <c r="S295" s="610">
        <f t="shared" si="1"/>
        <v>0</v>
      </c>
    </row>
    <row r="296" spans="1:19" ht="12.75">
      <c r="A296" s="571" t="s">
        <v>784</v>
      </c>
      <c r="B296" s="634">
        <v>9645909</v>
      </c>
      <c r="C296" s="571"/>
      <c r="D296" s="634">
        <v>9645909</v>
      </c>
      <c r="E296" s="634">
        <v>1399761</v>
      </c>
      <c r="F296" s="571"/>
      <c r="G296" s="634">
        <v>1399761</v>
      </c>
      <c r="H296" s="634">
        <v>329917</v>
      </c>
      <c r="I296" s="634">
        <v>671705</v>
      </c>
      <c r="J296" s="634">
        <v>339948</v>
      </c>
      <c r="K296" s="634">
        <v>202690</v>
      </c>
      <c r="L296" s="634">
        <v>75000</v>
      </c>
      <c r="M296" s="703">
        <v>470774</v>
      </c>
      <c r="N296" s="634">
        <v>13135704</v>
      </c>
      <c r="O296" s="634">
        <v>2808821</v>
      </c>
      <c r="P296" s="634">
        <v>100962</v>
      </c>
      <c r="Q296" s="703">
        <v>2909783</v>
      </c>
      <c r="R296" s="610">
        <f t="shared" si="2"/>
        <v>13135704</v>
      </c>
      <c r="S296" s="610">
        <f t="shared" si="1"/>
        <v>0</v>
      </c>
    </row>
    <row r="297" spans="1:19" ht="12.75">
      <c r="A297" s="571" t="s">
        <v>1225</v>
      </c>
      <c r="B297" s="634">
        <v>745153</v>
      </c>
      <c r="C297" s="571"/>
      <c r="D297" s="634">
        <v>745153</v>
      </c>
      <c r="E297" s="634">
        <v>119485</v>
      </c>
      <c r="F297" s="571"/>
      <c r="G297" s="634">
        <v>119485</v>
      </c>
      <c r="H297" s="634">
        <v>75443</v>
      </c>
      <c r="I297" s="634">
        <v>43504</v>
      </c>
      <c r="J297" s="634">
        <v>49029</v>
      </c>
      <c r="K297" s="634">
        <v>87077</v>
      </c>
      <c r="L297" s="571"/>
      <c r="M297" s="703">
        <v>215419</v>
      </c>
      <c r="N297" s="634">
        <v>1335110</v>
      </c>
      <c r="O297" s="634">
        <v>473656</v>
      </c>
      <c r="P297" s="571"/>
      <c r="Q297" s="703">
        <v>473656</v>
      </c>
      <c r="R297" s="610">
        <f t="shared" si="2"/>
        <v>1335110</v>
      </c>
      <c r="S297" s="610">
        <f t="shared" si="1"/>
        <v>0</v>
      </c>
    </row>
    <row r="298" spans="1:19" ht="12.75">
      <c r="A298" s="566" t="s">
        <v>1230</v>
      </c>
      <c r="B298" s="633">
        <v>144869</v>
      </c>
      <c r="C298" s="633">
        <v>39645</v>
      </c>
      <c r="D298" s="633">
        <v>184514</v>
      </c>
      <c r="E298" s="633">
        <v>73076</v>
      </c>
      <c r="F298" s="566"/>
      <c r="G298" s="633">
        <v>73076</v>
      </c>
      <c r="H298" s="633">
        <v>36871</v>
      </c>
      <c r="I298" s="633">
        <v>46318</v>
      </c>
      <c r="J298" s="566">
        <v>553</v>
      </c>
      <c r="K298" s="633">
        <v>1535</v>
      </c>
      <c r="L298" s="566"/>
      <c r="M298" s="701">
        <v>25111</v>
      </c>
      <c r="N298" s="633">
        <v>367978</v>
      </c>
      <c r="O298" s="633">
        <v>12526</v>
      </c>
      <c r="P298" s="566"/>
      <c r="Q298" s="701">
        <v>12526</v>
      </c>
      <c r="R298" s="610">
        <f t="shared" si="2"/>
        <v>367978</v>
      </c>
      <c r="S298" s="610">
        <f t="shared" si="1"/>
        <v>0</v>
      </c>
    </row>
    <row r="299" spans="1:19" ht="12.75">
      <c r="A299" s="571" t="s">
        <v>788</v>
      </c>
      <c r="B299" s="634">
        <v>1077432</v>
      </c>
      <c r="C299" s="571"/>
      <c r="D299" s="634">
        <v>1077432</v>
      </c>
      <c r="E299" s="634">
        <v>989330</v>
      </c>
      <c r="F299" s="571"/>
      <c r="G299" s="634">
        <v>989330</v>
      </c>
      <c r="H299" s="634">
        <v>332502</v>
      </c>
      <c r="I299" s="634">
        <v>178642</v>
      </c>
      <c r="J299" s="634">
        <v>114483</v>
      </c>
      <c r="K299" s="634">
        <v>193475</v>
      </c>
      <c r="L299" s="571"/>
      <c r="M299" s="703">
        <v>342000</v>
      </c>
      <c r="N299" s="634">
        <v>3227864</v>
      </c>
      <c r="O299" s="634">
        <v>2194169</v>
      </c>
      <c r="P299" s="571">
        <v>877</v>
      </c>
      <c r="Q299" s="703">
        <v>2195046</v>
      </c>
      <c r="R299" s="610">
        <f t="shared" si="2"/>
        <v>3227864</v>
      </c>
      <c r="S299" s="610">
        <f t="shared" si="1"/>
        <v>0</v>
      </c>
    </row>
    <row r="300" spans="1:19" ht="12.75">
      <c r="A300" s="571" t="s">
        <v>793</v>
      </c>
      <c r="B300" s="634">
        <v>1440123</v>
      </c>
      <c r="C300" s="634">
        <v>24531</v>
      </c>
      <c r="D300" s="634">
        <v>1464654</v>
      </c>
      <c r="E300" s="634">
        <v>385400</v>
      </c>
      <c r="F300" s="571">
        <v>953</v>
      </c>
      <c r="G300" s="634">
        <v>386353</v>
      </c>
      <c r="H300" s="634">
        <v>131464</v>
      </c>
      <c r="I300" s="634">
        <v>169639</v>
      </c>
      <c r="J300" s="634">
        <v>116196</v>
      </c>
      <c r="K300" s="634">
        <v>108075</v>
      </c>
      <c r="L300" s="634">
        <v>52985</v>
      </c>
      <c r="M300" s="703">
        <v>627169</v>
      </c>
      <c r="N300" s="634">
        <v>3056535</v>
      </c>
      <c r="O300" s="634">
        <v>686404</v>
      </c>
      <c r="P300" s="634">
        <v>112860</v>
      </c>
      <c r="Q300" s="703">
        <v>799264</v>
      </c>
      <c r="R300" s="610">
        <f t="shared" si="2"/>
        <v>3056535</v>
      </c>
      <c r="S300" s="610">
        <f t="shared" si="1"/>
        <v>0</v>
      </c>
    </row>
    <row r="301" spans="1:19" ht="12.75">
      <c r="A301" s="571" t="s">
        <v>795</v>
      </c>
      <c r="B301" s="634">
        <v>644353</v>
      </c>
      <c r="C301" s="571"/>
      <c r="D301" s="634">
        <v>644353</v>
      </c>
      <c r="E301" s="634">
        <v>241677</v>
      </c>
      <c r="F301" s="571"/>
      <c r="G301" s="634">
        <v>241677</v>
      </c>
      <c r="H301" s="634">
        <v>82180</v>
      </c>
      <c r="I301" s="634">
        <v>34481</v>
      </c>
      <c r="J301" s="634">
        <v>28686</v>
      </c>
      <c r="K301" s="634">
        <v>25519</v>
      </c>
      <c r="L301" s="571"/>
      <c r="M301" s="702"/>
      <c r="N301" s="634">
        <v>1056896</v>
      </c>
      <c r="O301" s="634">
        <v>329378</v>
      </c>
      <c r="P301" s="571"/>
      <c r="Q301" s="703">
        <v>329378</v>
      </c>
      <c r="R301" s="610">
        <f t="shared" si="2"/>
        <v>1056896</v>
      </c>
      <c r="S301" s="610">
        <f t="shared" si="1"/>
        <v>0</v>
      </c>
    </row>
    <row r="302" spans="1:19" ht="12.75">
      <c r="A302" s="571" t="s">
        <v>1247</v>
      </c>
      <c r="B302" s="634">
        <v>1002340</v>
      </c>
      <c r="C302" s="634">
        <v>180663</v>
      </c>
      <c r="D302" s="634">
        <v>1183003</v>
      </c>
      <c r="E302" s="634">
        <v>192246</v>
      </c>
      <c r="F302" s="571"/>
      <c r="G302" s="634">
        <v>192246</v>
      </c>
      <c r="H302" s="634">
        <v>146836</v>
      </c>
      <c r="I302" s="634">
        <v>88528</v>
      </c>
      <c r="J302" s="634">
        <v>97887</v>
      </c>
      <c r="K302" s="634">
        <v>139379</v>
      </c>
      <c r="L302" s="571"/>
      <c r="M302" s="703">
        <v>431107</v>
      </c>
      <c r="N302" s="634">
        <v>2278986</v>
      </c>
      <c r="O302" s="634">
        <v>673626</v>
      </c>
      <c r="P302" s="571"/>
      <c r="Q302" s="703">
        <v>673626</v>
      </c>
      <c r="R302" s="610">
        <f t="shared" si="2"/>
        <v>2278986</v>
      </c>
      <c r="S302" s="610">
        <f t="shared" si="1"/>
        <v>0</v>
      </c>
    </row>
    <row r="303" spans="1:19" ht="12.75">
      <c r="A303" s="637" t="s">
        <v>1252</v>
      </c>
      <c r="B303" s="638">
        <v>273247</v>
      </c>
      <c r="C303" s="637"/>
      <c r="D303" s="638">
        <v>273247</v>
      </c>
      <c r="E303" s="638">
        <v>124311</v>
      </c>
      <c r="F303" s="637"/>
      <c r="G303" s="638">
        <v>124311</v>
      </c>
      <c r="H303" s="638">
        <v>54707</v>
      </c>
      <c r="I303" s="638">
        <v>32062</v>
      </c>
      <c r="J303" s="637"/>
      <c r="K303" s="637"/>
      <c r="L303" s="637"/>
      <c r="M303" s="706"/>
      <c r="N303" s="638">
        <v>484327</v>
      </c>
      <c r="O303" s="638">
        <v>48168</v>
      </c>
      <c r="P303" s="637"/>
      <c r="Q303" s="704">
        <v>48168</v>
      </c>
      <c r="R303" s="610">
        <f t="shared" si="2"/>
        <v>484327</v>
      </c>
      <c r="S303" s="610">
        <f t="shared" si="1"/>
        <v>0</v>
      </c>
    </row>
    <row r="304" spans="1:19" ht="12.75">
      <c r="A304" s="571"/>
      <c r="B304" s="571"/>
      <c r="C304" s="571"/>
      <c r="D304" s="571"/>
      <c r="E304" s="571"/>
      <c r="F304" s="571"/>
      <c r="G304" s="571"/>
      <c r="H304" s="571"/>
      <c r="I304" s="571"/>
      <c r="J304" s="571"/>
      <c r="K304" s="571"/>
      <c r="L304" s="571"/>
      <c r="M304" s="702"/>
      <c r="N304" s="571"/>
      <c r="O304" s="571"/>
      <c r="P304" s="571"/>
      <c r="Q304" s="702"/>
      <c r="R304" s="610"/>
      <c r="S304" s="610"/>
    </row>
    <row r="305" spans="1:19" ht="13.5" thickBot="1">
      <c r="A305" s="635" t="s">
        <v>728</v>
      </c>
      <c r="B305" s="636">
        <v>62570465</v>
      </c>
      <c r="C305" s="636">
        <v>5163005</v>
      </c>
      <c r="D305" s="636">
        <v>67733470</v>
      </c>
      <c r="E305" s="636">
        <v>20004734</v>
      </c>
      <c r="F305" s="636">
        <v>513846</v>
      </c>
      <c r="G305" s="636">
        <v>20518580</v>
      </c>
      <c r="H305" s="636">
        <v>8156914</v>
      </c>
      <c r="I305" s="636">
        <v>7711526</v>
      </c>
      <c r="J305" s="636">
        <v>6000358</v>
      </c>
      <c r="K305" s="636">
        <v>4300606</v>
      </c>
      <c r="L305" s="636">
        <v>1257112</v>
      </c>
      <c r="M305" s="705">
        <v>14627071</v>
      </c>
      <c r="N305" s="636">
        <v>130305637</v>
      </c>
      <c r="O305" s="636">
        <v>56606747</v>
      </c>
      <c r="P305" s="636">
        <v>2060185</v>
      </c>
      <c r="Q305" s="705">
        <v>58666932</v>
      </c>
      <c r="R305" s="610">
        <f t="shared" si="2"/>
        <v>130305637</v>
      </c>
      <c r="S305" s="610">
        <f t="shared" si="1"/>
        <v>0</v>
      </c>
    </row>
    <row r="306" ht="13.5" thickTop="1"/>
    <row r="307" spans="2:17" ht="12.75">
      <c r="B307" s="610">
        <f aca="true" t="shared" si="3" ref="B307:M307">SUM(B253:B303)</f>
        <v>62570465</v>
      </c>
      <c r="C307" s="610">
        <f t="shared" si="3"/>
        <v>5163005</v>
      </c>
      <c r="D307" s="610">
        <f t="shared" si="3"/>
        <v>67733470</v>
      </c>
      <c r="E307" s="610">
        <f t="shared" si="3"/>
        <v>20004734</v>
      </c>
      <c r="F307" s="610">
        <f t="shared" si="3"/>
        <v>513846</v>
      </c>
      <c r="G307" s="610">
        <f t="shared" si="3"/>
        <v>20518580</v>
      </c>
      <c r="H307" s="610">
        <f t="shared" si="3"/>
        <v>8156914</v>
      </c>
      <c r="I307" s="610">
        <f t="shared" si="3"/>
        <v>7711526</v>
      </c>
      <c r="J307" s="610">
        <f t="shared" si="3"/>
        <v>6000358</v>
      </c>
      <c r="K307" s="610">
        <f t="shared" si="3"/>
        <v>4300606</v>
      </c>
      <c r="L307" s="610">
        <f t="shared" si="3"/>
        <v>1257112</v>
      </c>
      <c r="M307" s="610">
        <f t="shared" si="3"/>
        <v>13528081</v>
      </c>
      <c r="N307" s="610">
        <f>SUM(N253:N306)-N305</f>
        <v>130305637</v>
      </c>
      <c r="O307" s="610">
        <f>SUM(O253:O306)-O305</f>
        <v>56606747</v>
      </c>
      <c r="P307" s="610">
        <f>SUM(P253:P306)-P305</f>
        <v>2060185</v>
      </c>
      <c r="Q307" s="610">
        <f>SUM(Q253:Q306)-Q305</f>
        <v>58666932</v>
      </c>
    </row>
    <row r="309" spans="13:14" ht="12.75">
      <c r="M309" s="610">
        <f>M305-M307</f>
        <v>1098990</v>
      </c>
      <c r="N309" s="610">
        <f>+D307+G307+H307+I307+J307+K307+L307+M307</f>
        <v>129206647</v>
      </c>
    </row>
  </sheetData>
  <hyperlinks>
    <hyperlink ref="A69" r:id="rId1" display="http://www.fhwa.dot.gov/policyinformation/statistics/2007/xls/sf2.xls"/>
  </hyperlinks>
  <printOptions/>
  <pageMargins left="0.25" right="0.75" top="0.25" bottom="0.25" header="0.5" footer="0.5"/>
  <pageSetup fitToHeight="1" fitToWidth="1" horizontalDpi="600" verticalDpi="600" orientation="portrait" r:id="rId2"/>
</worksheet>
</file>

<file path=xl/worksheets/sheet12.xml><?xml version="1.0" encoding="utf-8"?>
<worksheet xmlns="http://schemas.openxmlformats.org/spreadsheetml/2006/main" xmlns:r="http://schemas.openxmlformats.org/officeDocument/2006/relationships">
  <dimension ref="A1:T150"/>
  <sheetViews>
    <sheetView workbookViewId="0" topLeftCell="A1">
      <pane ySplit="2805" topLeftCell="BM51" activePane="bottomLeft" state="split"/>
      <selection pane="topLeft" activeCell="A1" sqref="A1"/>
      <selection pane="bottomLeft" activeCell="A72" sqref="A72"/>
    </sheetView>
  </sheetViews>
  <sheetFormatPr defaultColWidth="9.140625" defaultRowHeight="12.75"/>
  <cols>
    <col min="1" max="1" width="18.7109375" style="0" bestFit="1" customWidth="1"/>
    <col min="2" max="2" width="13.8515625" style="0" customWidth="1"/>
    <col min="3" max="3" width="14.7109375" style="0" bestFit="1" customWidth="1"/>
    <col min="4" max="4" width="16.00390625" style="0" customWidth="1"/>
    <col min="5" max="5" width="10.140625" style="0" bestFit="1" customWidth="1"/>
    <col min="6" max="6" width="14.421875" style="0" bestFit="1" customWidth="1"/>
    <col min="7" max="7" width="10.140625" style="0" customWidth="1"/>
    <col min="9" max="9" width="12.8515625" style="0" bestFit="1" customWidth="1"/>
    <col min="10" max="10" width="12.7109375" style="0" bestFit="1" customWidth="1"/>
    <col min="11" max="11" width="9.8515625" style="0" bestFit="1" customWidth="1"/>
    <col min="12" max="12" width="12.28125" style="0" customWidth="1"/>
    <col min="13" max="13" width="11.7109375" style="0" bestFit="1" customWidth="1"/>
    <col min="14" max="14" width="12.140625" style="0" bestFit="1" customWidth="1"/>
    <col min="15" max="15" width="11.00390625" style="0" customWidth="1"/>
    <col min="17" max="17" width="10.7109375" style="0" bestFit="1" customWidth="1"/>
    <col min="18" max="18" width="10.28125" style="0" bestFit="1" customWidth="1"/>
    <col min="20" max="20" width="11.140625" style="0" bestFit="1" customWidth="1"/>
  </cols>
  <sheetData>
    <row r="1" ht="12.75">
      <c r="A1" t="s">
        <v>230</v>
      </c>
    </row>
    <row r="4" spans="1:15" ht="12.75">
      <c r="A4" s="613">
        <v>39722</v>
      </c>
      <c r="D4" t="s">
        <v>231</v>
      </c>
      <c r="O4" t="s">
        <v>232</v>
      </c>
    </row>
    <row r="5" spans="1:15" ht="12.75">
      <c r="A5" s="566"/>
      <c r="B5" s="628" t="s">
        <v>195</v>
      </c>
      <c r="C5" s="628"/>
      <c r="D5" s="628"/>
      <c r="E5" s="628"/>
      <c r="F5" s="632"/>
      <c r="G5" s="628" t="s">
        <v>233</v>
      </c>
      <c r="H5" s="628"/>
      <c r="I5" s="628"/>
      <c r="J5" s="628"/>
      <c r="K5" s="630"/>
      <c r="L5" s="628" t="s">
        <v>234</v>
      </c>
      <c r="M5" s="628"/>
      <c r="N5" s="566"/>
      <c r="O5" s="562"/>
    </row>
    <row r="6" spans="1:18" ht="12.75">
      <c r="A6" s="571"/>
      <c r="B6" s="565"/>
      <c r="C6" s="565" t="s">
        <v>235</v>
      </c>
      <c r="D6" s="565" t="s">
        <v>236</v>
      </c>
      <c r="E6" s="565"/>
      <c r="F6" s="565"/>
      <c r="G6" s="565"/>
      <c r="H6" s="565"/>
      <c r="I6" s="565" t="s">
        <v>201</v>
      </c>
      <c r="J6" s="565" t="s">
        <v>489</v>
      </c>
      <c r="K6" s="565"/>
      <c r="L6" s="565"/>
      <c r="M6" s="565"/>
      <c r="N6" s="567" t="s">
        <v>237</v>
      </c>
      <c r="O6" s="567"/>
      <c r="Q6" s="418"/>
      <c r="R6" s="418"/>
    </row>
    <row r="7" spans="1:18" ht="12.75">
      <c r="A7" s="571"/>
      <c r="B7" s="567" t="s">
        <v>238</v>
      </c>
      <c r="C7" s="567" t="s">
        <v>239</v>
      </c>
      <c r="D7" s="567" t="s">
        <v>240</v>
      </c>
      <c r="E7" s="567"/>
      <c r="F7" s="567"/>
      <c r="G7" s="567"/>
      <c r="H7" s="567"/>
      <c r="I7" s="567" t="s">
        <v>241</v>
      </c>
      <c r="J7" s="567" t="s">
        <v>203</v>
      </c>
      <c r="K7" s="567"/>
      <c r="L7" s="567" t="s">
        <v>815</v>
      </c>
      <c r="M7" s="567"/>
      <c r="N7" s="567" t="s">
        <v>242</v>
      </c>
      <c r="O7" s="567" t="s">
        <v>488</v>
      </c>
      <c r="Q7" s="418"/>
      <c r="R7" s="418"/>
    </row>
    <row r="8" spans="1:18" ht="12.75">
      <c r="A8" s="571" t="s">
        <v>491</v>
      </c>
      <c r="B8" s="567" t="s">
        <v>243</v>
      </c>
      <c r="C8" s="567" t="s">
        <v>244</v>
      </c>
      <c r="D8" s="567" t="s">
        <v>245</v>
      </c>
      <c r="E8" s="567" t="s">
        <v>488</v>
      </c>
      <c r="F8" s="567" t="s">
        <v>246</v>
      </c>
      <c r="G8" s="567" t="s">
        <v>247</v>
      </c>
      <c r="H8" s="567" t="s">
        <v>490</v>
      </c>
      <c r="I8" s="567" t="s">
        <v>248</v>
      </c>
      <c r="J8" s="567" t="s">
        <v>209</v>
      </c>
      <c r="K8" s="567" t="s">
        <v>204</v>
      </c>
      <c r="L8" s="567" t="s">
        <v>714</v>
      </c>
      <c r="M8" s="567" t="s">
        <v>713</v>
      </c>
      <c r="N8" s="567" t="s">
        <v>498</v>
      </c>
      <c r="O8" s="567" t="s">
        <v>504</v>
      </c>
      <c r="Q8" s="418"/>
      <c r="R8" s="418"/>
    </row>
    <row r="9" spans="1:18" ht="12.75">
      <c r="A9" s="571"/>
      <c r="B9" s="567" t="s">
        <v>249</v>
      </c>
      <c r="C9" s="567" t="s">
        <v>250</v>
      </c>
      <c r="D9" s="567" t="s">
        <v>251</v>
      </c>
      <c r="E9" s="567"/>
      <c r="F9" s="567"/>
      <c r="G9" s="567" t="s">
        <v>252</v>
      </c>
      <c r="H9" s="567"/>
      <c r="I9" s="567" t="s">
        <v>1289</v>
      </c>
      <c r="J9" s="567" t="s">
        <v>214</v>
      </c>
      <c r="K9" s="567"/>
      <c r="L9" s="567" t="s">
        <v>719</v>
      </c>
      <c r="M9" s="567" t="s">
        <v>210</v>
      </c>
      <c r="N9" s="567" t="s">
        <v>503</v>
      </c>
      <c r="O9" s="567" t="s">
        <v>503</v>
      </c>
      <c r="Q9" s="418"/>
      <c r="R9" s="418"/>
    </row>
    <row r="10" spans="1:15" ht="12.75">
      <c r="A10" s="637"/>
      <c r="B10" s="646"/>
      <c r="C10" s="646" t="s">
        <v>253</v>
      </c>
      <c r="D10" s="646" t="s">
        <v>254</v>
      </c>
      <c r="E10" s="646"/>
      <c r="F10" s="646"/>
      <c r="G10" s="646"/>
      <c r="H10" s="646"/>
      <c r="I10" s="646"/>
      <c r="J10" s="646" t="s">
        <v>218</v>
      </c>
      <c r="K10" s="646"/>
      <c r="L10" s="646" t="s">
        <v>723</v>
      </c>
      <c r="M10" s="646"/>
      <c r="N10" s="646"/>
      <c r="O10" s="646"/>
    </row>
    <row r="11" spans="1:18" ht="12.75">
      <c r="A11" s="566" t="s">
        <v>255</v>
      </c>
      <c r="B11" s="566"/>
      <c r="C11" s="633">
        <v>26039</v>
      </c>
      <c r="D11" s="633">
        <v>267482</v>
      </c>
      <c r="E11" s="633">
        <v>293521</v>
      </c>
      <c r="F11" s="633">
        <v>868746</v>
      </c>
      <c r="G11" s="633">
        <v>22749</v>
      </c>
      <c r="H11" s="566"/>
      <c r="I11" s="633">
        <v>71437</v>
      </c>
      <c r="J11" s="633">
        <v>55157</v>
      </c>
      <c r="K11" s="633">
        <v>31748</v>
      </c>
      <c r="L11" s="633">
        <v>19189</v>
      </c>
      <c r="M11" s="566"/>
      <c r="N11" s="701">
        <v>25869</v>
      </c>
      <c r="O11" s="701">
        <v>1388416</v>
      </c>
      <c r="Q11" s="155"/>
      <c r="R11" s="155"/>
    </row>
    <row r="12" spans="1:18" ht="12.75">
      <c r="A12" s="571" t="s">
        <v>256</v>
      </c>
      <c r="B12" s="634">
        <v>2248</v>
      </c>
      <c r="C12" s="634">
        <v>16115</v>
      </c>
      <c r="D12" s="634">
        <v>54822</v>
      </c>
      <c r="E12" s="634">
        <v>73185</v>
      </c>
      <c r="F12" s="634">
        <v>38459</v>
      </c>
      <c r="G12" s="634">
        <v>30909</v>
      </c>
      <c r="H12" s="634">
        <v>4698</v>
      </c>
      <c r="I12" s="634">
        <v>4897</v>
      </c>
      <c r="J12" s="634">
        <v>12617</v>
      </c>
      <c r="K12" s="634">
        <v>34280</v>
      </c>
      <c r="L12" s="634">
        <v>84516</v>
      </c>
      <c r="M12" s="571"/>
      <c r="N12" s="702"/>
      <c r="O12" s="703">
        <v>283561</v>
      </c>
      <c r="Q12" s="155"/>
      <c r="R12" s="155"/>
    </row>
    <row r="13" spans="1:18" ht="12.75">
      <c r="A13" s="571" t="s">
        <v>257</v>
      </c>
      <c r="B13" s="634">
        <v>29649</v>
      </c>
      <c r="C13" s="634">
        <v>63446</v>
      </c>
      <c r="D13" s="634">
        <v>505605</v>
      </c>
      <c r="E13" s="634">
        <v>598700</v>
      </c>
      <c r="F13" s="634">
        <v>295774</v>
      </c>
      <c r="G13" s="634">
        <v>2105</v>
      </c>
      <c r="H13" s="634">
        <v>77266</v>
      </c>
      <c r="I13" s="634">
        <v>111705</v>
      </c>
      <c r="J13" s="634">
        <v>118541</v>
      </c>
      <c r="K13" s="634">
        <v>51699</v>
      </c>
      <c r="L13" s="634">
        <v>149018</v>
      </c>
      <c r="M13" s="571"/>
      <c r="N13" s="703">
        <v>12468</v>
      </c>
      <c r="O13" s="703">
        <v>1417276</v>
      </c>
      <c r="Q13" s="155"/>
      <c r="R13" s="155"/>
    </row>
    <row r="14" spans="1:18" ht="12.75">
      <c r="A14" s="571" t="s">
        <v>258</v>
      </c>
      <c r="B14" s="571">
        <v>176</v>
      </c>
      <c r="C14" s="634">
        <v>6398</v>
      </c>
      <c r="D14" s="634">
        <v>62094</v>
      </c>
      <c r="E14" s="634">
        <v>68668</v>
      </c>
      <c r="F14" s="634">
        <v>229183</v>
      </c>
      <c r="G14" s="571"/>
      <c r="H14" s="571"/>
      <c r="I14" s="634">
        <v>59769</v>
      </c>
      <c r="J14" s="634">
        <v>59617</v>
      </c>
      <c r="K14" s="634">
        <v>2849</v>
      </c>
      <c r="L14" s="571">
        <v>755</v>
      </c>
      <c r="M14" s="571"/>
      <c r="N14" s="703">
        <v>18157</v>
      </c>
      <c r="O14" s="703">
        <v>438998</v>
      </c>
      <c r="Q14" s="155"/>
      <c r="R14" s="155"/>
    </row>
    <row r="15" spans="1:18" ht="12.75">
      <c r="A15" s="571" t="s">
        <v>259</v>
      </c>
      <c r="B15" s="634">
        <v>94569</v>
      </c>
      <c r="C15" s="634">
        <v>107022</v>
      </c>
      <c r="D15" s="634">
        <v>2175930</v>
      </c>
      <c r="E15" s="634">
        <v>2377521</v>
      </c>
      <c r="F15" s="634">
        <v>1688577</v>
      </c>
      <c r="G15" s="634">
        <v>23223</v>
      </c>
      <c r="H15" s="634">
        <v>541320</v>
      </c>
      <c r="I15" s="634">
        <v>625983</v>
      </c>
      <c r="J15" s="634">
        <v>683741</v>
      </c>
      <c r="K15" s="634">
        <v>333045</v>
      </c>
      <c r="L15" s="634">
        <v>118828</v>
      </c>
      <c r="M15" s="571"/>
      <c r="N15" s="703">
        <v>846898</v>
      </c>
      <c r="O15" s="703">
        <v>7239136</v>
      </c>
      <c r="Q15" s="155"/>
      <c r="R15" s="155"/>
    </row>
    <row r="16" spans="1:18" ht="12.75">
      <c r="A16" s="566" t="s">
        <v>260</v>
      </c>
      <c r="B16" s="633">
        <v>30390</v>
      </c>
      <c r="C16" s="633">
        <v>39761</v>
      </c>
      <c r="D16" s="633">
        <v>488365</v>
      </c>
      <c r="E16" s="633">
        <v>558516</v>
      </c>
      <c r="F16" s="633">
        <v>305245</v>
      </c>
      <c r="G16" s="633">
        <v>37571</v>
      </c>
      <c r="H16" s="633">
        <v>139396</v>
      </c>
      <c r="I16" s="633">
        <v>122161</v>
      </c>
      <c r="J16" s="633">
        <v>152458</v>
      </c>
      <c r="K16" s="633">
        <v>54410</v>
      </c>
      <c r="L16" s="633">
        <v>61284</v>
      </c>
      <c r="M16" s="633">
        <v>109965</v>
      </c>
      <c r="N16" s="701">
        <v>28944</v>
      </c>
      <c r="O16" s="701">
        <v>1569950</v>
      </c>
      <c r="Q16" s="155"/>
      <c r="R16" s="155"/>
    </row>
    <row r="17" spans="1:18" ht="12.75">
      <c r="A17" s="571" t="s">
        <v>261</v>
      </c>
      <c r="B17" s="571">
        <v>310</v>
      </c>
      <c r="C17" s="634">
        <v>6389</v>
      </c>
      <c r="D17" s="634">
        <v>70185</v>
      </c>
      <c r="E17" s="634">
        <v>76884</v>
      </c>
      <c r="F17" s="634">
        <v>83130</v>
      </c>
      <c r="G17" s="634">
        <v>21931</v>
      </c>
      <c r="H17" s="634">
        <v>61467</v>
      </c>
      <c r="I17" s="634">
        <v>25043</v>
      </c>
      <c r="J17" s="634">
        <v>21572</v>
      </c>
      <c r="K17" s="571">
        <v>415</v>
      </c>
      <c r="L17" s="571">
        <v>442</v>
      </c>
      <c r="M17" s="571"/>
      <c r="N17" s="703">
        <v>1816</v>
      </c>
      <c r="O17" s="703">
        <v>292700</v>
      </c>
      <c r="Q17" s="155"/>
      <c r="R17" s="155"/>
    </row>
    <row r="18" spans="1:18" ht="12.75">
      <c r="A18" s="571" t="s">
        <v>262</v>
      </c>
      <c r="B18" s="634">
        <v>3501</v>
      </c>
      <c r="C18" s="571">
        <v>315</v>
      </c>
      <c r="D18" s="634">
        <v>11352</v>
      </c>
      <c r="E18" s="634">
        <v>15168</v>
      </c>
      <c r="F18" s="634">
        <v>13404</v>
      </c>
      <c r="G18" s="571">
        <v>353</v>
      </c>
      <c r="H18" s="634">
        <v>5187</v>
      </c>
      <c r="I18" s="634">
        <v>1887</v>
      </c>
      <c r="J18" s="634">
        <v>20093</v>
      </c>
      <c r="K18" s="634">
        <v>1162</v>
      </c>
      <c r="L18" s="634">
        <v>8718</v>
      </c>
      <c r="M18" s="571"/>
      <c r="N18" s="702"/>
      <c r="O18" s="703">
        <v>65972</v>
      </c>
      <c r="Q18" s="155"/>
      <c r="R18" s="155"/>
    </row>
    <row r="19" spans="1:18" ht="12.75">
      <c r="A19" s="571" t="s">
        <v>1065</v>
      </c>
      <c r="B19" s="567"/>
      <c r="C19" s="567"/>
      <c r="D19" s="567"/>
      <c r="E19" s="567"/>
      <c r="F19" s="567"/>
      <c r="G19" s="567"/>
      <c r="H19" s="567"/>
      <c r="I19" s="567"/>
      <c r="J19" s="567"/>
      <c r="K19" s="567"/>
      <c r="L19" s="567"/>
      <c r="M19" s="567"/>
      <c r="N19" s="707"/>
      <c r="O19" s="707"/>
      <c r="Q19" s="155"/>
      <c r="R19" s="155"/>
    </row>
    <row r="20" spans="1:18" ht="12.75">
      <c r="A20" s="637" t="s">
        <v>264</v>
      </c>
      <c r="B20" s="638">
        <v>281097</v>
      </c>
      <c r="C20" s="638">
        <v>322535</v>
      </c>
      <c r="D20" s="638">
        <v>1305088</v>
      </c>
      <c r="E20" s="638">
        <v>1908720</v>
      </c>
      <c r="F20" s="638">
        <v>731677</v>
      </c>
      <c r="G20" s="637"/>
      <c r="H20" s="638">
        <v>294957</v>
      </c>
      <c r="I20" s="638">
        <v>262422</v>
      </c>
      <c r="J20" s="638">
        <v>493730</v>
      </c>
      <c r="K20" s="638">
        <v>125911</v>
      </c>
      <c r="L20" s="638">
        <v>88510</v>
      </c>
      <c r="M20" s="638">
        <v>58020</v>
      </c>
      <c r="N20" s="704">
        <v>250301</v>
      </c>
      <c r="O20" s="704">
        <v>4214248</v>
      </c>
      <c r="Q20" s="155"/>
      <c r="R20" s="155"/>
    </row>
    <row r="21" spans="1:18" ht="12.75">
      <c r="A21" s="571" t="s">
        <v>265</v>
      </c>
      <c r="B21" s="634">
        <v>20533</v>
      </c>
      <c r="C21" s="634">
        <v>30379</v>
      </c>
      <c r="D21" s="634">
        <v>255266</v>
      </c>
      <c r="E21" s="634">
        <v>306178</v>
      </c>
      <c r="F21" s="634">
        <v>324249</v>
      </c>
      <c r="G21" s="571">
        <v>692</v>
      </c>
      <c r="H21" s="634">
        <v>76070</v>
      </c>
      <c r="I21" s="634">
        <v>133384</v>
      </c>
      <c r="J21" s="634">
        <v>138899</v>
      </c>
      <c r="K21" s="634">
        <v>3036</v>
      </c>
      <c r="L21" s="634">
        <v>9465</v>
      </c>
      <c r="M21" s="571"/>
      <c r="N21" s="703">
        <v>19777</v>
      </c>
      <c r="O21" s="703">
        <v>1011750</v>
      </c>
      <c r="Q21" s="155"/>
      <c r="R21" s="155"/>
    </row>
    <row r="22" spans="1:18" ht="12.75">
      <c r="A22" s="571" t="s">
        <v>266</v>
      </c>
      <c r="B22" s="634">
        <v>15053</v>
      </c>
      <c r="C22" s="634">
        <v>8926</v>
      </c>
      <c r="D22" s="634">
        <v>214204</v>
      </c>
      <c r="E22" s="634">
        <v>238183</v>
      </c>
      <c r="F22" s="571"/>
      <c r="G22" s="571"/>
      <c r="H22" s="634">
        <v>15066</v>
      </c>
      <c r="I22" s="634">
        <v>40694</v>
      </c>
      <c r="J22" s="634">
        <v>19598</v>
      </c>
      <c r="K22" s="634">
        <v>33439</v>
      </c>
      <c r="L22" s="634">
        <v>108679</v>
      </c>
      <c r="M22" s="571"/>
      <c r="N22" s="702"/>
      <c r="O22" s="703">
        <v>455659</v>
      </c>
      <c r="Q22" s="155"/>
      <c r="R22" s="155"/>
    </row>
    <row r="23" spans="1:18" ht="12.75">
      <c r="A23" s="571" t="s">
        <v>1083</v>
      </c>
      <c r="B23" s="634">
        <v>15588</v>
      </c>
      <c r="C23" s="634">
        <v>10936</v>
      </c>
      <c r="D23" s="634">
        <v>82786</v>
      </c>
      <c r="E23" s="634">
        <v>109310</v>
      </c>
      <c r="F23" s="634">
        <v>138096</v>
      </c>
      <c r="G23" s="634">
        <v>10506</v>
      </c>
      <c r="H23" s="571"/>
      <c r="I23" s="634">
        <v>34306</v>
      </c>
      <c r="J23" s="571"/>
      <c r="K23" s="634">
        <v>1000</v>
      </c>
      <c r="L23" s="634">
        <v>1591</v>
      </c>
      <c r="M23" s="571"/>
      <c r="N23" s="703">
        <v>11707</v>
      </c>
      <c r="O23" s="703">
        <v>306516</v>
      </c>
      <c r="Q23" s="155"/>
      <c r="R23" s="155"/>
    </row>
    <row r="24" spans="1:18" ht="12.75">
      <c r="A24" s="571" t="s">
        <v>267</v>
      </c>
      <c r="B24" s="634">
        <v>12378</v>
      </c>
      <c r="C24" s="634">
        <v>85706</v>
      </c>
      <c r="D24" s="634">
        <v>284968</v>
      </c>
      <c r="E24" s="634">
        <v>383052</v>
      </c>
      <c r="F24" s="634">
        <v>950604</v>
      </c>
      <c r="G24" s="634">
        <v>139896</v>
      </c>
      <c r="H24" s="571">
        <v>464</v>
      </c>
      <c r="I24" s="634">
        <v>280811</v>
      </c>
      <c r="J24" s="634">
        <v>496929</v>
      </c>
      <c r="K24" s="634">
        <v>11417</v>
      </c>
      <c r="L24" s="634">
        <v>117320</v>
      </c>
      <c r="M24" s="571"/>
      <c r="N24" s="703">
        <v>54272</v>
      </c>
      <c r="O24" s="703">
        <v>2434765</v>
      </c>
      <c r="Q24" s="155"/>
      <c r="R24" s="155"/>
    </row>
    <row r="25" spans="1:18" ht="12.75">
      <c r="A25" s="571" t="s">
        <v>268</v>
      </c>
      <c r="B25" s="634">
        <v>12728</v>
      </c>
      <c r="C25" s="634">
        <v>14253</v>
      </c>
      <c r="D25" s="634">
        <v>196331</v>
      </c>
      <c r="E25" s="634">
        <v>223312</v>
      </c>
      <c r="F25" s="634">
        <v>823969</v>
      </c>
      <c r="G25" s="634">
        <v>18548</v>
      </c>
      <c r="H25" s="634">
        <v>1018</v>
      </c>
      <c r="I25" s="634">
        <v>56086</v>
      </c>
      <c r="J25" s="634">
        <v>59271</v>
      </c>
      <c r="K25" s="634">
        <v>14134</v>
      </c>
      <c r="L25" s="634">
        <v>8465</v>
      </c>
      <c r="M25" s="571"/>
      <c r="N25" s="703">
        <v>182147</v>
      </c>
      <c r="O25" s="703">
        <v>1386950</v>
      </c>
      <c r="Q25" s="155"/>
      <c r="R25" s="155"/>
    </row>
    <row r="26" spans="1:18" ht="12.75">
      <c r="A26" s="566" t="s">
        <v>1096</v>
      </c>
      <c r="B26" s="633">
        <v>12919</v>
      </c>
      <c r="C26" s="633">
        <v>58540</v>
      </c>
      <c r="D26" s="633">
        <v>331784</v>
      </c>
      <c r="E26" s="633">
        <v>403243</v>
      </c>
      <c r="F26" s="633">
        <v>442004</v>
      </c>
      <c r="G26" s="633">
        <v>32421</v>
      </c>
      <c r="H26" s="633">
        <v>21627</v>
      </c>
      <c r="I26" s="633">
        <v>49821</v>
      </c>
      <c r="J26" s="566"/>
      <c r="K26" s="633">
        <v>40183</v>
      </c>
      <c r="L26" s="633">
        <v>118644</v>
      </c>
      <c r="M26" s="566"/>
      <c r="N26" s="708"/>
      <c r="O26" s="701">
        <v>1107943</v>
      </c>
      <c r="Q26" s="155"/>
      <c r="R26" s="155"/>
    </row>
    <row r="27" spans="1:18" ht="12.75">
      <c r="A27" s="571" t="s">
        <v>269</v>
      </c>
      <c r="B27" s="571"/>
      <c r="C27" s="634">
        <v>79373</v>
      </c>
      <c r="D27" s="634">
        <v>118942</v>
      </c>
      <c r="E27" s="634">
        <v>198315</v>
      </c>
      <c r="F27" s="634">
        <v>159760</v>
      </c>
      <c r="G27" s="571"/>
      <c r="H27" s="634">
        <v>22863</v>
      </c>
      <c r="I27" s="634">
        <v>38979</v>
      </c>
      <c r="J27" s="634">
        <v>146197</v>
      </c>
      <c r="K27" s="634">
        <v>27985</v>
      </c>
      <c r="L27" s="634">
        <v>90915</v>
      </c>
      <c r="M27" s="571"/>
      <c r="N27" s="703">
        <v>43093</v>
      </c>
      <c r="O27" s="703">
        <v>728107</v>
      </c>
      <c r="Q27" s="155"/>
      <c r="R27" s="155"/>
    </row>
    <row r="28" spans="1:18" ht="12.75">
      <c r="A28" s="571" t="s">
        <v>270</v>
      </c>
      <c r="B28" s="571"/>
      <c r="C28" s="634">
        <v>16500</v>
      </c>
      <c r="D28" s="634">
        <v>168435</v>
      </c>
      <c r="E28" s="634">
        <v>184935</v>
      </c>
      <c r="F28" s="634">
        <v>31678</v>
      </c>
      <c r="G28" s="634">
        <v>27664</v>
      </c>
      <c r="H28" s="634">
        <v>79455</v>
      </c>
      <c r="I28" s="634">
        <v>21838</v>
      </c>
      <c r="J28" s="571"/>
      <c r="K28" s="571">
        <v>447</v>
      </c>
      <c r="L28" s="571">
        <v>467</v>
      </c>
      <c r="M28" s="571"/>
      <c r="N28" s="702"/>
      <c r="O28" s="703">
        <v>346484</v>
      </c>
      <c r="Q28" s="155"/>
      <c r="R28" s="155"/>
    </row>
    <row r="29" spans="1:18" ht="12.75">
      <c r="A29" s="571" t="s">
        <v>271</v>
      </c>
      <c r="B29" s="634">
        <v>6809</v>
      </c>
      <c r="C29" s="634">
        <v>18038</v>
      </c>
      <c r="D29" s="634">
        <v>230315</v>
      </c>
      <c r="E29" s="634">
        <v>255162</v>
      </c>
      <c r="F29" s="634">
        <v>266781</v>
      </c>
      <c r="G29" s="571"/>
      <c r="H29" s="634">
        <v>2073</v>
      </c>
      <c r="I29" s="634">
        <v>46425</v>
      </c>
      <c r="J29" s="634">
        <v>96148</v>
      </c>
      <c r="K29" s="634">
        <v>39432</v>
      </c>
      <c r="L29" s="634">
        <v>131225</v>
      </c>
      <c r="M29" s="571"/>
      <c r="N29" s="702"/>
      <c r="O29" s="703">
        <v>837246</v>
      </c>
      <c r="Q29" s="155"/>
      <c r="R29" s="155"/>
    </row>
    <row r="30" spans="1:18" ht="12.75">
      <c r="A30" s="637" t="s">
        <v>272</v>
      </c>
      <c r="B30" s="637"/>
      <c r="C30" s="638">
        <v>4613</v>
      </c>
      <c r="D30" s="638">
        <v>47104</v>
      </c>
      <c r="E30" s="638">
        <v>51717</v>
      </c>
      <c r="F30" s="638">
        <v>100915</v>
      </c>
      <c r="G30" s="638">
        <v>59105</v>
      </c>
      <c r="H30" s="638">
        <v>7323</v>
      </c>
      <c r="I30" s="638">
        <v>22502</v>
      </c>
      <c r="J30" s="638">
        <v>32037</v>
      </c>
      <c r="K30" s="637">
        <v>349</v>
      </c>
      <c r="L30" s="637">
        <v>450</v>
      </c>
      <c r="M30" s="637"/>
      <c r="N30" s="706"/>
      <c r="O30" s="704">
        <v>274398</v>
      </c>
      <c r="Q30" s="155"/>
      <c r="R30" s="155"/>
    </row>
    <row r="31" spans="1:18" ht="12.75">
      <c r="A31" s="571" t="s">
        <v>273</v>
      </c>
      <c r="B31" s="634">
        <v>12681</v>
      </c>
      <c r="C31" s="634">
        <v>15895</v>
      </c>
      <c r="D31" s="634">
        <v>344402</v>
      </c>
      <c r="E31" s="634">
        <v>372978</v>
      </c>
      <c r="F31" s="634">
        <v>196384</v>
      </c>
      <c r="G31" s="634">
        <v>32691</v>
      </c>
      <c r="H31" s="634">
        <v>127344</v>
      </c>
      <c r="I31" s="634">
        <v>56530</v>
      </c>
      <c r="J31" s="634">
        <v>113866</v>
      </c>
      <c r="K31" s="634">
        <v>48872</v>
      </c>
      <c r="L31" s="634">
        <v>40812</v>
      </c>
      <c r="M31" s="571"/>
      <c r="N31" s="702"/>
      <c r="O31" s="703">
        <v>989477</v>
      </c>
      <c r="Q31" s="155"/>
      <c r="R31" s="155"/>
    </row>
    <row r="32" spans="1:18" ht="12.75">
      <c r="A32" s="571" t="s">
        <v>274</v>
      </c>
      <c r="B32" s="634">
        <v>1254</v>
      </c>
      <c r="C32" s="634">
        <v>16180</v>
      </c>
      <c r="D32" s="634">
        <v>202061</v>
      </c>
      <c r="E32" s="634">
        <v>219495</v>
      </c>
      <c r="F32" s="634">
        <v>216009</v>
      </c>
      <c r="G32" s="634">
        <v>185813</v>
      </c>
      <c r="H32" s="634">
        <v>71991</v>
      </c>
      <c r="I32" s="634">
        <v>121608</v>
      </c>
      <c r="J32" s="634">
        <v>190339</v>
      </c>
      <c r="K32" s="634">
        <v>13403</v>
      </c>
      <c r="L32" s="634">
        <v>80787</v>
      </c>
      <c r="M32" s="571"/>
      <c r="N32" s="702"/>
      <c r="O32" s="703">
        <v>1099445</v>
      </c>
      <c r="Q32" s="155"/>
      <c r="R32" s="155"/>
    </row>
    <row r="33" spans="1:18" ht="12.75">
      <c r="A33" s="571" t="s">
        <v>275</v>
      </c>
      <c r="B33" s="571"/>
      <c r="C33" s="634">
        <v>50510</v>
      </c>
      <c r="D33" s="634">
        <v>540753</v>
      </c>
      <c r="E33" s="634">
        <v>591263</v>
      </c>
      <c r="F33" s="634">
        <v>680210</v>
      </c>
      <c r="G33" s="634">
        <v>163327</v>
      </c>
      <c r="H33" s="634">
        <v>101651</v>
      </c>
      <c r="I33" s="634">
        <v>88293</v>
      </c>
      <c r="J33" s="571"/>
      <c r="K33" s="634">
        <v>29596</v>
      </c>
      <c r="L33" s="634">
        <v>44485</v>
      </c>
      <c r="M33" s="571"/>
      <c r="N33" s="703">
        <v>34380</v>
      </c>
      <c r="O33" s="703">
        <v>1733205</v>
      </c>
      <c r="Q33" s="155"/>
      <c r="R33" s="155"/>
    </row>
    <row r="34" spans="1:18" ht="12.75">
      <c r="A34" s="571" t="s">
        <v>276</v>
      </c>
      <c r="B34" s="634">
        <v>40103</v>
      </c>
      <c r="C34" s="634">
        <v>92891</v>
      </c>
      <c r="D34" s="634">
        <v>1404134</v>
      </c>
      <c r="E34" s="634">
        <v>1537128</v>
      </c>
      <c r="F34" s="634">
        <v>498988</v>
      </c>
      <c r="G34" s="634">
        <v>69571</v>
      </c>
      <c r="H34" s="634">
        <v>127365</v>
      </c>
      <c r="I34" s="634">
        <v>105342</v>
      </c>
      <c r="J34" s="634">
        <v>194628</v>
      </c>
      <c r="K34" s="634">
        <v>60816</v>
      </c>
      <c r="L34" s="634">
        <v>48552</v>
      </c>
      <c r="M34" s="634">
        <v>2770</v>
      </c>
      <c r="N34" s="703">
        <v>93297</v>
      </c>
      <c r="O34" s="703">
        <v>2738457</v>
      </c>
      <c r="Q34" s="155"/>
      <c r="R34" s="155"/>
    </row>
    <row r="35" spans="1:18" ht="12.75">
      <c r="A35" s="571" t="s">
        <v>277</v>
      </c>
      <c r="B35" s="634">
        <v>7495</v>
      </c>
      <c r="C35" s="634">
        <v>6765</v>
      </c>
      <c r="D35" s="634">
        <v>53140</v>
      </c>
      <c r="E35" s="634">
        <v>67400</v>
      </c>
      <c r="F35" s="634">
        <v>270069</v>
      </c>
      <c r="G35" s="571"/>
      <c r="H35" s="634">
        <v>15433</v>
      </c>
      <c r="I35" s="634">
        <v>1572</v>
      </c>
      <c r="J35" s="634">
        <v>30889</v>
      </c>
      <c r="K35" s="634">
        <v>21703</v>
      </c>
      <c r="L35" s="634">
        <v>41538</v>
      </c>
      <c r="M35" s="571"/>
      <c r="N35" s="703">
        <v>48074</v>
      </c>
      <c r="O35" s="703">
        <v>496678</v>
      </c>
      <c r="Q35" s="155"/>
      <c r="R35" s="155"/>
    </row>
    <row r="36" spans="1:18" ht="12.75">
      <c r="A36" s="566" t="s">
        <v>278</v>
      </c>
      <c r="B36" s="633">
        <v>33293</v>
      </c>
      <c r="C36" s="633">
        <v>42860</v>
      </c>
      <c r="D36" s="633">
        <v>395277</v>
      </c>
      <c r="E36" s="633">
        <v>471430</v>
      </c>
      <c r="F36" s="633">
        <v>361146</v>
      </c>
      <c r="G36" s="633">
        <v>18657</v>
      </c>
      <c r="H36" s="633">
        <v>48200</v>
      </c>
      <c r="I36" s="633">
        <v>145335</v>
      </c>
      <c r="J36" s="633">
        <v>119983</v>
      </c>
      <c r="K36" s="633">
        <v>9698</v>
      </c>
      <c r="L36" s="633">
        <v>56526</v>
      </c>
      <c r="M36" s="566"/>
      <c r="N36" s="701">
        <v>3613</v>
      </c>
      <c r="O36" s="701">
        <v>1234588</v>
      </c>
      <c r="Q36" s="155"/>
      <c r="R36" s="155"/>
    </row>
    <row r="37" spans="1:18" ht="12.75">
      <c r="A37" s="571" t="s">
        <v>279</v>
      </c>
      <c r="B37" s="634">
        <v>8621</v>
      </c>
      <c r="C37" s="571">
        <v>547</v>
      </c>
      <c r="D37" s="634">
        <v>78184</v>
      </c>
      <c r="E37" s="634">
        <v>87352</v>
      </c>
      <c r="F37" s="634">
        <v>57512</v>
      </c>
      <c r="G37" s="634">
        <v>11449</v>
      </c>
      <c r="H37" s="634">
        <v>10751</v>
      </c>
      <c r="I37" s="634">
        <v>9053</v>
      </c>
      <c r="J37" s="634">
        <v>24015</v>
      </c>
      <c r="K37" s="571">
        <v>492</v>
      </c>
      <c r="L37" s="634">
        <v>14378</v>
      </c>
      <c r="M37" s="571"/>
      <c r="N37" s="702"/>
      <c r="O37" s="703">
        <v>215002</v>
      </c>
      <c r="Q37" s="155"/>
      <c r="R37" s="155"/>
    </row>
    <row r="38" spans="1:18" ht="12.75">
      <c r="A38" s="571" t="s">
        <v>280</v>
      </c>
      <c r="B38" s="634">
        <v>16313</v>
      </c>
      <c r="C38" s="634">
        <v>39153</v>
      </c>
      <c r="D38" s="634">
        <v>275075</v>
      </c>
      <c r="E38" s="634">
        <v>330541</v>
      </c>
      <c r="F38" s="634">
        <v>212400</v>
      </c>
      <c r="G38" s="634">
        <v>9027</v>
      </c>
      <c r="H38" s="634">
        <v>8104</v>
      </c>
      <c r="I38" s="634">
        <v>78031</v>
      </c>
      <c r="J38" s="634">
        <v>35559</v>
      </c>
      <c r="K38" s="634">
        <v>9001</v>
      </c>
      <c r="L38" s="634">
        <v>11406</v>
      </c>
      <c r="M38" s="571"/>
      <c r="N38" s="703">
        <v>18683</v>
      </c>
      <c r="O38" s="703">
        <v>712752</v>
      </c>
      <c r="Q38" s="155"/>
      <c r="R38" s="155"/>
    </row>
    <row r="39" spans="1:18" ht="12.75">
      <c r="A39" s="571" t="s">
        <v>281</v>
      </c>
      <c r="B39" s="634">
        <v>1415</v>
      </c>
      <c r="C39" s="634">
        <v>3152</v>
      </c>
      <c r="D39" s="634">
        <v>215550</v>
      </c>
      <c r="E39" s="634">
        <v>220117</v>
      </c>
      <c r="F39" s="634">
        <v>203890</v>
      </c>
      <c r="G39" s="634">
        <v>29172</v>
      </c>
      <c r="H39" s="634">
        <v>28104</v>
      </c>
      <c r="I39" s="634">
        <v>2630</v>
      </c>
      <c r="J39" s="634">
        <v>108663</v>
      </c>
      <c r="K39" s="634">
        <v>24826</v>
      </c>
      <c r="L39" s="571">
        <v>444</v>
      </c>
      <c r="M39" s="571"/>
      <c r="N39" s="702"/>
      <c r="O39" s="703">
        <v>617846</v>
      </c>
      <c r="Q39" s="155"/>
      <c r="R39" s="155"/>
    </row>
    <row r="40" spans="1:18" ht="12.75">
      <c r="A40" s="637" t="s">
        <v>282</v>
      </c>
      <c r="B40" s="638">
        <v>1562</v>
      </c>
      <c r="C40" s="637">
        <v>447</v>
      </c>
      <c r="D40" s="638">
        <v>4188</v>
      </c>
      <c r="E40" s="638">
        <v>6197</v>
      </c>
      <c r="F40" s="638">
        <v>96746</v>
      </c>
      <c r="G40" s="638">
        <v>73847</v>
      </c>
      <c r="H40" s="638">
        <v>27849</v>
      </c>
      <c r="I40" s="638">
        <v>31357</v>
      </c>
      <c r="J40" s="638">
        <v>36603</v>
      </c>
      <c r="K40" s="637">
        <v>780</v>
      </c>
      <c r="L40" s="637">
        <v>833</v>
      </c>
      <c r="M40" s="637"/>
      <c r="N40" s="706"/>
      <c r="O40" s="704">
        <v>274212</v>
      </c>
      <c r="Q40" s="155"/>
      <c r="R40" s="155"/>
    </row>
    <row r="41" spans="1:18" ht="12.75">
      <c r="A41" s="571" t="s">
        <v>283</v>
      </c>
      <c r="B41" s="634">
        <v>9661</v>
      </c>
      <c r="C41" s="634">
        <v>51936</v>
      </c>
      <c r="D41" s="634">
        <v>331875</v>
      </c>
      <c r="E41" s="634">
        <v>393472</v>
      </c>
      <c r="F41" s="634">
        <v>419413</v>
      </c>
      <c r="G41" s="634">
        <v>12421</v>
      </c>
      <c r="H41" s="634">
        <v>36978</v>
      </c>
      <c r="I41" s="634">
        <v>24700</v>
      </c>
      <c r="J41" s="634">
        <v>581208</v>
      </c>
      <c r="K41" s="634">
        <v>4285</v>
      </c>
      <c r="L41" s="634">
        <v>10850</v>
      </c>
      <c r="M41" s="571"/>
      <c r="N41" s="702"/>
      <c r="O41" s="703">
        <v>1483327</v>
      </c>
      <c r="Q41" s="155"/>
      <c r="R41" s="155"/>
    </row>
    <row r="42" spans="1:18" ht="12.75">
      <c r="A42" s="571" t="s">
        <v>284</v>
      </c>
      <c r="B42" s="634">
        <v>13184</v>
      </c>
      <c r="C42" s="634">
        <v>14736</v>
      </c>
      <c r="D42" s="634">
        <v>179979</v>
      </c>
      <c r="E42" s="634">
        <v>207899</v>
      </c>
      <c r="F42" s="634">
        <v>64970</v>
      </c>
      <c r="G42" s="571">
        <v>244</v>
      </c>
      <c r="H42" s="634">
        <v>35671</v>
      </c>
      <c r="I42" s="634">
        <v>24284</v>
      </c>
      <c r="J42" s="634">
        <v>121951</v>
      </c>
      <c r="K42" s="634">
        <v>11418</v>
      </c>
      <c r="L42" s="634">
        <v>24431</v>
      </c>
      <c r="M42" s="634">
        <v>13940</v>
      </c>
      <c r="N42" s="702"/>
      <c r="O42" s="703">
        <v>504808</v>
      </c>
      <c r="Q42" s="155"/>
      <c r="R42" s="155"/>
    </row>
    <row r="43" spans="1:18" ht="12.75">
      <c r="A43" s="571" t="s">
        <v>285</v>
      </c>
      <c r="B43" s="634">
        <v>35841</v>
      </c>
      <c r="C43" s="634">
        <v>811271</v>
      </c>
      <c r="D43" s="634">
        <v>1391023</v>
      </c>
      <c r="E43" s="634">
        <v>2238135</v>
      </c>
      <c r="F43" s="634">
        <v>1652245</v>
      </c>
      <c r="G43" s="634">
        <v>359682</v>
      </c>
      <c r="H43" s="634">
        <v>245831</v>
      </c>
      <c r="I43" s="634">
        <v>484120</v>
      </c>
      <c r="J43" s="634">
        <v>162329</v>
      </c>
      <c r="K43" s="634">
        <v>282529</v>
      </c>
      <c r="L43" s="634">
        <v>540622</v>
      </c>
      <c r="M43" s="571"/>
      <c r="N43" s="703">
        <v>59905</v>
      </c>
      <c r="O43" s="703">
        <v>6025398</v>
      </c>
      <c r="Q43" s="155"/>
      <c r="R43" s="155"/>
    </row>
    <row r="44" spans="1:18" ht="12.75">
      <c r="A44" s="571" t="s">
        <v>286</v>
      </c>
      <c r="B44" s="634">
        <v>19042</v>
      </c>
      <c r="C44" s="634">
        <v>24641</v>
      </c>
      <c r="D44" s="634">
        <v>195281</v>
      </c>
      <c r="E44" s="634">
        <v>238964</v>
      </c>
      <c r="F44" s="634">
        <v>159632</v>
      </c>
      <c r="G44" s="634">
        <v>1621</v>
      </c>
      <c r="H44" s="634">
        <v>28005</v>
      </c>
      <c r="I44" s="634">
        <v>42460</v>
      </c>
      <c r="J44" s="634">
        <v>159130</v>
      </c>
      <c r="K44" s="634">
        <v>32409</v>
      </c>
      <c r="L44" s="634">
        <v>69655</v>
      </c>
      <c r="M44" s="571"/>
      <c r="N44" s="703">
        <v>16130</v>
      </c>
      <c r="O44" s="703">
        <v>748006</v>
      </c>
      <c r="Q44" s="155"/>
      <c r="R44" s="155"/>
    </row>
    <row r="45" spans="1:18" ht="12.75">
      <c r="A45" s="571" t="s">
        <v>287</v>
      </c>
      <c r="B45" s="634">
        <v>1396</v>
      </c>
      <c r="C45" s="634">
        <v>3660</v>
      </c>
      <c r="D45" s="634">
        <v>73197</v>
      </c>
      <c r="E45" s="634">
        <v>78253</v>
      </c>
      <c r="F45" s="634">
        <v>67000</v>
      </c>
      <c r="G45" s="634">
        <v>10489</v>
      </c>
      <c r="H45" s="571">
        <v>800</v>
      </c>
      <c r="I45" s="634">
        <v>2067</v>
      </c>
      <c r="J45" s="634">
        <v>6379</v>
      </c>
      <c r="K45" s="634">
        <v>2380</v>
      </c>
      <c r="L45" s="634">
        <v>14205</v>
      </c>
      <c r="M45" s="571"/>
      <c r="N45" s="703">
        <v>13871</v>
      </c>
      <c r="O45" s="703">
        <v>195444</v>
      </c>
      <c r="Q45" s="155"/>
      <c r="R45" s="155"/>
    </row>
    <row r="46" spans="1:18" ht="12.75">
      <c r="A46" s="566" t="s">
        <v>288</v>
      </c>
      <c r="B46" s="633">
        <v>35390</v>
      </c>
      <c r="C46" s="633">
        <v>72356</v>
      </c>
      <c r="D46" s="633">
        <v>577189</v>
      </c>
      <c r="E46" s="633">
        <v>684935</v>
      </c>
      <c r="F46" s="633">
        <v>670077</v>
      </c>
      <c r="G46" s="633">
        <v>117178</v>
      </c>
      <c r="H46" s="633">
        <v>73565</v>
      </c>
      <c r="I46" s="633">
        <v>161670</v>
      </c>
      <c r="J46" s="633">
        <v>245118</v>
      </c>
      <c r="K46" s="633">
        <v>27908</v>
      </c>
      <c r="L46" s="633">
        <v>57680</v>
      </c>
      <c r="M46" s="566"/>
      <c r="N46" s="701">
        <v>65371</v>
      </c>
      <c r="O46" s="701">
        <v>2103502</v>
      </c>
      <c r="Q46" s="155"/>
      <c r="R46" s="155"/>
    </row>
    <row r="47" spans="1:18" ht="12.75">
      <c r="A47" s="571" t="s">
        <v>774</v>
      </c>
      <c r="B47" s="634">
        <v>3935</v>
      </c>
      <c r="C47" s="634">
        <v>4816</v>
      </c>
      <c r="D47" s="634">
        <v>106196</v>
      </c>
      <c r="E47" s="634">
        <v>114947</v>
      </c>
      <c r="F47" s="634">
        <v>108552</v>
      </c>
      <c r="G47" s="571">
        <v>293</v>
      </c>
      <c r="H47" s="634">
        <v>10748</v>
      </c>
      <c r="I47" s="634">
        <v>39305</v>
      </c>
      <c r="J47" s="634">
        <v>27172</v>
      </c>
      <c r="K47" s="634">
        <v>22243</v>
      </c>
      <c r="L47" s="634">
        <v>17426</v>
      </c>
      <c r="M47" s="571"/>
      <c r="N47" s="703">
        <v>14204</v>
      </c>
      <c r="O47" s="703">
        <v>354890</v>
      </c>
      <c r="Q47" s="155"/>
      <c r="R47" s="155"/>
    </row>
    <row r="48" spans="1:18" ht="12.75">
      <c r="A48" s="571" t="s">
        <v>1194</v>
      </c>
      <c r="B48" s="634">
        <v>21748</v>
      </c>
      <c r="C48" s="634">
        <v>49738</v>
      </c>
      <c r="D48" s="634">
        <v>336881</v>
      </c>
      <c r="E48" s="634">
        <v>408367</v>
      </c>
      <c r="F48" s="634">
        <v>189668</v>
      </c>
      <c r="G48" s="634">
        <v>8591</v>
      </c>
      <c r="H48" s="634">
        <v>62151</v>
      </c>
      <c r="I48" s="634">
        <v>98777</v>
      </c>
      <c r="J48" s="634">
        <v>78137</v>
      </c>
      <c r="K48" s="634">
        <v>6245</v>
      </c>
      <c r="L48" s="634">
        <v>15232</v>
      </c>
      <c r="M48" s="571"/>
      <c r="N48" s="703">
        <v>18073</v>
      </c>
      <c r="O48" s="703">
        <v>885241</v>
      </c>
      <c r="Q48" s="155"/>
      <c r="R48" s="155"/>
    </row>
    <row r="49" spans="1:18" ht="12.75">
      <c r="A49" s="571" t="s">
        <v>289</v>
      </c>
      <c r="B49" s="571"/>
      <c r="C49" s="634">
        <v>13000</v>
      </c>
      <c r="D49" s="634">
        <v>142445</v>
      </c>
      <c r="E49" s="634">
        <v>155445</v>
      </c>
      <c r="F49" s="634">
        <v>1316587</v>
      </c>
      <c r="G49" s="634">
        <v>24233</v>
      </c>
      <c r="H49" s="571">
        <v>21</v>
      </c>
      <c r="I49" s="634">
        <v>65894</v>
      </c>
      <c r="J49" s="634">
        <v>204991</v>
      </c>
      <c r="K49" s="634">
        <v>5645</v>
      </c>
      <c r="L49" s="634">
        <v>20047</v>
      </c>
      <c r="M49" s="571"/>
      <c r="N49" s="703">
        <v>16062</v>
      </c>
      <c r="O49" s="703">
        <v>1808925</v>
      </c>
      <c r="Q49" s="155"/>
      <c r="R49" s="155"/>
    </row>
    <row r="50" spans="1:18" ht="12.75">
      <c r="A50" s="637" t="s">
        <v>290</v>
      </c>
      <c r="B50" s="637"/>
      <c r="C50" s="637">
        <v>590</v>
      </c>
      <c r="D50" s="638">
        <v>15110</v>
      </c>
      <c r="E50" s="638">
        <v>15700</v>
      </c>
      <c r="F50" s="638">
        <v>29969</v>
      </c>
      <c r="G50" s="638">
        <v>7185</v>
      </c>
      <c r="H50" s="638">
        <v>9293</v>
      </c>
      <c r="I50" s="638">
        <v>10764</v>
      </c>
      <c r="J50" s="638">
        <v>21881</v>
      </c>
      <c r="K50" s="638">
        <v>1979</v>
      </c>
      <c r="L50" s="638">
        <v>4701</v>
      </c>
      <c r="M50" s="637"/>
      <c r="N50" s="706"/>
      <c r="O50" s="704">
        <v>101472</v>
      </c>
      <c r="Q50" s="155"/>
      <c r="R50" s="155"/>
    </row>
    <row r="51" spans="1:18" ht="12.75">
      <c r="A51" s="571" t="s">
        <v>781</v>
      </c>
      <c r="B51" s="634">
        <v>6611</v>
      </c>
      <c r="C51" s="634">
        <v>13277</v>
      </c>
      <c r="D51" s="634">
        <v>158476</v>
      </c>
      <c r="E51" s="634">
        <v>178364</v>
      </c>
      <c r="F51" s="634">
        <v>73184</v>
      </c>
      <c r="G51" s="571">
        <v>624</v>
      </c>
      <c r="H51" s="634">
        <v>17840</v>
      </c>
      <c r="I51" s="634">
        <v>23135</v>
      </c>
      <c r="J51" s="634">
        <v>58347</v>
      </c>
      <c r="K51" s="634">
        <v>5175</v>
      </c>
      <c r="L51" s="634">
        <v>6834</v>
      </c>
      <c r="M51" s="571"/>
      <c r="N51" s="703">
        <v>14361</v>
      </c>
      <c r="O51" s="703">
        <v>377864</v>
      </c>
      <c r="Q51" s="155"/>
      <c r="R51" s="155"/>
    </row>
    <row r="52" spans="1:18" ht="12.75">
      <c r="A52" s="571" t="s">
        <v>291</v>
      </c>
      <c r="B52" s="634">
        <v>1026</v>
      </c>
      <c r="C52" s="634">
        <v>6034</v>
      </c>
      <c r="D52" s="634">
        <v>71654</v>
      </c>
      <c r="E52" s="634">
        <v>78714</v>
      </c>
      <c r="F52" s="634">
        <v>125913</v>
      </c>
      <c r="G52" s="634">
        <v>6573</v>
      </c>
      <c r="H52" s="634">
        <v>4659</v>
      </c>
      <c r="I52" s="571"/>
      <c r="J52" s="634">
        <v>54948</v>
      </c>
      <c r="K52" s="571">
        <v>985</v>
      </c>
      <c r="L52" s="634">
        <v>2313</v>
      </c>
      <c r="M52" s="571"/>
      <c r="N52" s="703">
        <v>9313</v>
      </c>
      <c r="O52" s="703">
        <v>283418</v>
      </c>
      <c r="Q52" s="155"/>
      <c r="R52" s="155"/>
    </row>
    <row r="53" spans="1:18" ht="12.75">
      <c r="A53" s="571" t="s">
        <v>1216</v>
      </c>
      <c r="B53" s="634">
        <v>2018</v>
      </c>
      <c r="C53" s="634">
        <v>5849</v>
      </c>
      <c r="D53" s="634">
        <v>64990</v>
      </c>
      <c r="E53" s="634">
        <v>72857</v>
      </c>
      <c r="F53" s="634">
        <v>339892</v>
      </c>
      <c r="G53" s="634">
        <v>4346</v>
      </c>
      <c r="H53" s="571"/>
      <c r="I53" s="634">
        <v>27252</v>
      </c>
      <c r="J53" s="634">
        <v>11092</v>
      </c>
      <c r="K53" s="634">
        <v>1716</v>
      </c>
      <c r="L53" s="571">
        <v>432</v>
      </c>
      <c r="M53" s="571"/>
      <c r="N53" s="703">
        <v>28911</v>
      </c>
      <c r="O53" s="703">
        <v>486498</v>
      </c>
      <c r="Q53" s="155"/>
      <c r="R53" s="155"/>
    </row>
    <row r="54" spans="1:18" ht="12.75">
      <c r="A54" s="571" t="s">
        <v>784</v>
      </c>
      <c r="B54" s="634">
        <v>50000</v>
      </c>
      <c r="C54" s="634">
        <v>127634</v>
      </c>
      <c r="D54" s="634">
        <v>1426834</v>
      </c>
      <c r="E54" s="634">
        <v>1604468</v>
      </c>
      <c r="F54" s="634">
        <v>1478133</v>
      </c>
      <c r="G54" s="571"/>
      <c r="H54" s="634">
        <v>115259</v>
      </c>
      <c r="I54" s="634">
        <v>401745</v>
      </c>
      <c r="J54" s="634">
        <v>707299</v>
      </c>
      <c r="K54" s="634">
        <v>539947</v>
      </c>
      <c r="L54" s="634">
        <v>570962</v>
      </c>
      <c r="M54" s="634">
        <v>24405</v>
      </c>
      <c r="N54" s="703">
        <v>324156</v>
      </c>
      <c r="O54" s="703">
        <v>5766374</v>
      </c>
      <c r="Q54" s="155"/>
      <c r="R54" s="155"/>
    </row>
    <row r="55" spans="1:18" ht="12.75">
      <c r="A55" s="637" t="s">
        <v>1221</v>
      </c>
      <c r="B55" s="638">
        <v>4754</v>
      </c>
      <c r="C55" s="638">
        <v>13965</v>
      </c>
      <c r="D55" s="638">
        <v>120547</v>
      </c>
      <c r="E55" s="638">
        <v>139266</v>
      </c>
      <c r="F55" s="638">
        <v>102666</v>
      </c>
      <c r="G55" s="638">
        <v>19970</v>
      </c>
      <c r="H55" s="638">
        <v>12512</v>
      </c>
      <c r="I55" s="638">
        <v>19320</v>
      </c>
      <c r="J55" s="638">
        <v>81370</v>
      </c>
      <c r="K55" s="638">
        <v>10173</v>
      </c>
      <c r="L55" s="637">
        <v>316</v>
      </c>
      <c r="M55" s="637"/>
      <c r="N55" s="704">
        <v>7359</v>
      </c>
      <c r="O55" s="704">
        <v>392952</v>
      </c>
      <c r="Q55" s="155"/>
      <c r="R55" s="155"/>
    </row>
    <row r="56" spans="1:18" ht="12.75">
      <c r="A56" s="571" t="s">
        <v>292</v>
      </c>
      <c r="B56" s="571">
        <v>107</v>
      </c>
      <c r="C56" s="634">
        <v>2651</v>
      </c>
      <c r="D56" s="634">
        <v>39621</v>
      </c>
      <c r="E56" s="634">
        <v>42379</v>
      </c>
      <c r="F56" s="634">
        <v>58945</v>
      </c>
      <c r="G56" s="634">
        <v>21101</v>
      </c>
      <c r="H56" s="571"/>
      <c r="I56" s="634">
        <v>6294</v>
      </c>
      <c r="J56" s="571">
        <v>692</v>
      </c>
      <c r="K56" s="571">
        <v>424</v>
      </c>
      <c r="L56" s="634">
        <v>4984</v>
      </c>
      <c r="M56" s="571"/>
      <c r="N56" s="703">
        <v>1521</v>
      </c>
      <c r="O56" s="703">
        <v>136340</v>
      </c>
      <c r="Q56" s="155"/>
      <c r="R56" s="155"/>
    </row>
    <row r="57" spans="1:18" ht="12.75">
      <c r="A57" s="571" t="s">
        <v>293</v>
      </c>
      <c r="B57" s="634">
        <v>16461</v>
      </c>
      <c r="C57" s="634">
        <v>34445</v>
      </c>
      <c r="D57" s="634">
        <v>134533</v>
      </c>
      <c r="E57" s="634">
        <v>185439</v>
      </c>
      <c r="F57" s="634">
        <v>477626</v>
      </c>
      <c r="G57" s="634">
        <v>11503</v>
      </c>
      <c r="H57" s="634">
        <v>59466</v>
      </c>
      <c r="I57" s="634">
        <v>66142</v>
      </c>
      <c r="J57" s="634">
        <v>368081</v>
      </c>
      <c r="K57" s="634">
        <v>56447</v>
      </c>
      <c r="L57" s="634">
        <v>122209</v>
      </c>
      <c r="M57" s="571"/>
      <c r="N57" s="703">
        <v>84986</v>
      </c>
      <c r="O57" s="703">
        <v>1431899</v>
      </c>
      <c r="Q57" s="155"/>
      <c r="R57" s="155"/>
    </row>
    <row r="58" spans="1:18" ht="12.75">
      <c r="A58" s="571" t="s">
        <v>793</v>
      </c>
      <c r="B58" s="634">
        <v>48130</v>
      </c>
      <c r="C58" s="634">
        <v>144924</v>
      </c>
      <c r="D58" s="634">
        <v>678799</v>
      </c>
      <c r="E58" s="634">
        <v>871853</v>
      </c>
      <c r="F58" s="634">
        <v>458640</v>
      </c>
      <c r="G58" s="634">
        <v>20575</v>
      </c>
      <c r="H58" s="634">
        <v>68193</v>
      </c>
      <c r="I58" s="634">
        <v>204671</v>
      </c>
      <c r="J58" s="634">
        <v>154286</v>
      </c>
      <c r="K58" s="634">
        <v>21414</v>
      </c>
      <c r="L58" s="634">
        <v>57241</v>
      </c>
      <c r="M58" s="571"/>
      <c r="N58" s="703">
        <v>79509</v>
      </c>
      <c r="O58" s="703">
        <v>1936382</v>
      </c>
      <c r="Q58" s="155"/>
      <c r="R58" s="155"/>
    </row>
    <row r="59" spans="1:18" ht="12.75">
      <c r="A59" s="571" t="s">
        <v>294</v>
      </c>
      <c r="B59" s="571"/>
      <c r="C59" s="634">
        <v>2247</v>
      </c>
      <c r="D59" s="634">
        <v>25784</v>
      </c>
      <c r="E59" s="634">
        <v>28031</v>
      </c>
      <c r="F59" s="634">
        <v>45400</v>
      </c>
      <c r="G59" s="634">
        <v>44493</v>
      </c>
      <c r="H59" s="634">
        <v>4479</v>
      </c>
      <c r="I59" s="634">
        <v>3284</v>
      </c>
      <c r="J59" s="634">
        <v>147158</v>
      </c>
      <c r="K59" s="571">
        <v>411</v>
      </c>
      <c r="L59" s="634">
        <v>1449</v>
      </c>
      <c r="M59" s="571"/>
      <c r="N59" s="702">
        <v>385</v>
      </c>
      <c r="O59" s="703">
        <v>275090</v>
      </c>
      <c r="Q59" s="155"/>
      <c r="R59" s="155"/>
    </row>
    <row r="60" spans="1:18" ht="12.75">
      <c r="A60" s="571" t="s">
        <v>295</v>
      </c>
      <c r="B60" s="634">
        <v>24206</v>
      </c>
      <c r="C60" s="634">
        <v>74729</v>
      </c>
      <c r="D60" s="634">
        <v>674693</v>
      </c>
      <c r="E60" s="634">
        <v>773628</v>
      </c>
      <c r="F60" s="634">
        <v>635933</v>
      </c>
      <c r="G60" s="634">
        <v>144620</v>
      </c>
      <c r="H60" s="571">
        <v>127</v>
      </c>
      <c r="I60" s="634">
        <v>101405</v>
      </c>
      <c r="J60" s="634">
        <v>392678</v>
      </c>
      <c r="K60" s="634">
        <v>91998</v>
      </c>
      <c r="L60" s="634">
        <v>421968</v>
      </c>
      <c r="M60" s="571"/>
      <c r="N60" s="703">
        <v>104002</v>
      </c>
      <c r="O60" s="703">
        <v>2666359</v>
      </c>
      <c r="Q60" s="155"/>
      <c r="R60" s="155"/>
    </row>
    <row r="61" spans="1:18" ht="12.75">
      <c r="A61" s="571" t="s">
        <v>296</v>
      </c>
      <c r="B61" s="571">
        <v>409</v>
      </c>
      <c r="C61" s="634">
        <v>5247</v>
      </c>
      <c r="D61" s="634">
        <v>51291</v>
      </c>
      <c r="E61" s="634">
        <v>56947</v>
      </c>
      <c r="F61" s="634">
        <v>37203</v>
      </c>
      <c r="G61" s="634">
        <v>2777</v>
      </c>
      <c r="H61" s="634">
        <v>16652</v>
      </c>
      <c r="I61" s="634">
        <v>5778</v>
      </c>
      <c r="J61" s="634">
        <v>16376</v>
      </c>
      <c r="K61" s="571">
        <v>19</v>
      </c>
      <c r="L61" s="571">
        <v>16</v>
      </c>
      <c r="M61" s="571"/>
      <c r="N61" s="703">
        <v>11594</v>
      </c>
      <c r="O61" s="703">
        <v>147362</v>
      </c>
      <c r="Q61" s="155"/>
      <c r="R61" s="155"/>
    </row>
    <row r="62" spans="1:18" ht="12.75">
      <c r="A62" s="571"/>
      <c r="B62" s="571"/>
      <c r="C62" s="571"/>
      <c r="D62" s="571"/>
      <c r="E62" s="571"/>
      <c r="F62" s="571"/>
      <c r="G62" s="571"/>
      <c r="H62" s="571"/>
      <c r="I62" s="571"/>
      <c r="J62" s="571"/>
      <c r="K62" s="571"/>
      <c r="L62" s="571"/>
      <c r="M62" s="571"/>
      <c r="N62" s="702"/>
      <c r="O62" s="702"/>
      <c r="Q62" s="155"/>
      <c r="R62" s="155"/>
    </row>
    <row r="63" spans="1:20" ht="13.5" thickBot="1">
      <c r="A63" s="635" t="s">
        <v>728</v>
      </c>
      <c r="B63" s="636">
        <v>954604</v>
      </c>
      <c r="C63" s="636">
        <v>2661430</v>
      </c>
      <c r="D63" s="636">
        <v>17180220</v>
      </c>
      <c r="E63" s="636">
        <v>20796254</v>
      </c>
      <c r="F63" s="636">
        <v>18797253</v>
      </c>
      <c r="G63" s="636">
        <v>1839746</v>
      </c>
      <c r="H63" s="636">
        <v>2719292</v>
      </c>
      <c r="I63" s="636">
        <v>4462968</v>
      </c>
      <c r="J63" s="636">
        <v>7061773</v>
      </c>
      <c r="K63" s="636">
        <v>2151878</v>
      </c>
      <c r="L63" s="636">
        <v>3421815</v>
      </c>
      <c r="M63" s="636">
        <v>209100</v>
      </c>
      <c r="N63" s="705">
        <v>2563209</v>
      </c>
      <c r="O63" s="705">
        <v>64023288</v>
      </c>
      <c r="P63" s="563"/>
      <c r="Q63" s="163"/>
      <c r="R63" s="163"/>
      <c r="T63" s="610"/>
    </row>
    <row r="64" spans="5:13" ht="13.5" thickTop="1">
      <c r="E64" t="s">
        <v>43</v>
      </c>
      <c r="F64" t="s">
        <v>43</v>
      </c>
      <c r="I64" t="s">
        <v>43</v>
      </c>
      <c r="J64" t="s">
        <v>43</v>
      </c>
      <c r="K64" t="s">
        <v>43</v>
      </c>
      <c r="L64" t="s">
        <v>43</v>
      </c>
      <c r="M64" t="s">
        <v>43</v>
      </c>
    </row>
    <row r="65" spans="1:8" ht="12.75">
      <c r="A65" t="s">
        <v>297</v>
      </c>
      <c r="H65" t="s">
        <v>298</v>
      </c>
    </row>
    <row r="66" spans="1:8" ht="12.75">
      <c r="A66" t="s">
        <v>299</v>
      </c>
      <c r="H66" t="s">
        <v>300</v>
      </c>
    </row>
    <row r="67" spans="1:8" ht="12.75">
      <c r="A67" t="s">
        <v>301</v>
      </c>
      <c r="H67" t="s">
        <v>302</v>
      </c>
    </row>
    <row r="68" spans="1:8" ht="12.75">
      <c r="A68" t="s">
        <v>303</v>
      </c>
      <c r="H68" t="s">
        <v>304</v>
      </c>
    </row>
    <row r="69" spans="1:8" ht="12.75">
      <c r="A69" t="s">
        <v>305</v>
      </c>
      <c r="H69" t="s">
        <v>306</v>
      </c>
    </row>
    <row r="70" spans="1:8" ht="12.75">
      <c r="A70" t="s">
        <v>307</v>
      </c>
      <c r="H70" t="s">
        <v>308</v>
      </c>
    </row>
    <row r="72" ht="12.75">
      <c r="A72" s="416" t="s">
        <v>449</v>
      </c>
    </row>
    <row r="74" spans="1:2" ht="12.75">
      <c r="A74" s="664" t="s">
        <v>324</v>
      </c>
      <c r="B74" s="664"/>
    </row>
    <row r="75" spans="1:15" ht="12.75">
      <c r="A75" s="526" t="s">
        <v>450</v>
      </c>
      <c r="B75" s="194"/>
      <c r="C75" s="194"/>
      <c r="D75" s="194"/>
      <c r="E75" s="194"/>
      <c r="F75" s="194"/>
      <c r="G75" s="194"/>
      <c r="H75" s="194"/>
      <c r="I75" s="194"/>
      <c r="J75" s="194"/>
      <c r="K75" s="194"/>
      <c r="L75" s="194"/>
      <c r="M75" s="194"/>
      <c r="N75" s="194"/>
      <c r="O75" s="194"/>
    </row>
    <row r="76" spans="1:15" ht="12.75">
      <c r="A76" s="198"/>
      <c r="B76" s="198"/>
      <c r="C76" s="198"/>
      <c r="D76" s="198"/>
      <c r="E76" s="198"/>
      <c r="F76" s="198"/>
      <c r="G76" s="198"/>
      <c r="H76" s="198"/>
      <c r="I76" s="198"/>
      <c r="J76" s="198"/>
      <c r="K76" s="198"/>
      <c r="L76" s="198"/>
      <c r="M76" s="198"/>
      <c r="N76" s="198"/>
      <c r="O76" s="198"/>
    </row>
    <row r="77" spans="1:15" ht="12.75">
      <c r="A77" s="198"/>
      <c r="B77" s="198"/>
      <c r="C77" s="198"/>
      <c r="D77" s="198"/>
      <c r="E77" s="198"/>
      <c r="F77" s="198"/>
      <c r="G77" s="198"/>
      <c r="H77" s="198"/>
      <c r="I77" s="198"/>
      <c r="J77" s="198"/>
      <c r="K77" s="198"/>
      <c r="L77" s="198"/>
      <c r="M77" s="198"/>
      <c r="N77" s="198"/>
      <c r="O77" s="198"/>
    </row>
    <row r="78" spans="1:15" ht="12.75">
      <c r="A78" s="527" t="s">
        <v>29</v>
      </c>
      <c r="B78" s="198"/>
      <c r="C78" s="198"/>
      <c r="D78" s="194" t="s">
        <v>231</v>
      </c>
      <c r="E78" s="194"/>
      <c r="F78" s="194"/>
      <c r="G78" s="194"/>
      <c r="H78" s="194"/>
      <c r="I78" s="194"/>
      <c r="J78" s="194"/>
      <c r="K78" s="194"/>
      <c r="L78" s="194"/>
      <c r="M78" s="198"/>
      <c r="N78" s="198"/>
      <c r="O78" s="515" t="s">
        <v>232</v>
      </c>
    </row>
    <row r="79" spans="1:15" ht="12.75">
      <c r="A79" s="528"/>
      <c r="B79" s="529" t="s">
        <v>195</v>
      </c>
      <c r="C79" s="530"/>
      <c r="D79" s="530"/>
      <c r="E79" s="530"/>
      <c r="F79" s="531" t="s">
        <v>487</v>
      </c>
      <c r="G79" s="529" t="s">
        <v>233</v>
      </c>
      <c r="H79" s="530"/>
      <c r="I79" s="532" t="s">
        <v>487</v>
      </c>
      <c r="J79" s="532"/>
      <c r="K79" s="532"/>
      <c r="L79" s="529" t="s">
        <v>234</v>
      </c>
      <c r="M79" s="530"/>
      <c r="N79" s="532" t="s">
        <v>487</v>
      </c>
      <c r="O79" s="533"/>
    </row>
    <row r="80" spans="1:15" ht="12.75">
      <c r="A80" s="534"/>
      <c r="B80" s="532"/>
      <c r="C80" s="535" t="s">
        <v>235</v>
      </c>
      <c r="D80" s="536" t="s">
        <v>236</v>
      </c>
      <c r="E80" s="537"/>
      <c r="F80" s="538"/>
      <c r="G80" s="539"/>
      <c r="H80" s="539"/>
      <c r="I80" s="539" t="s">
        <v>201</v>
      </c>
      <c r="J80" s="539" t="s">
        <v>489</v>
      </c>
      <c r="K80" s="539" t="s">
        <v>487</v>
      </c>
      <c r="L80" s="539"/>
      <c r="M80" s="539"/>
      <c r="N80" s="539" t="s">
        <v>237</v>
      </c>
      <c r="O80" s="538"/>
    </row>
    <row r="81" spans="1:15" ht="12.75">
      <c r="A81" s="534"/>
      <c r="B81" s="540" t="s">
        <v>238</v>
      </c>
      <c r="C81" s="539" t="s">
        <v>239</v>
      </c>
      <c r="D81" s="536" t="s">
        <v>240</v>
      </c>
      <c r="E81" s="537"/>
      <c r="F81" s="538"/>
      <c r="G81" s="539"/>
      <c r="H81" s="539"/>
      <c r="I81" s="539" t="s">
        <v>241</v>
      </c>
      <c r="J81" s="539" t="s">
        <v>203</v>
      </c>
      <c r="K81" s="534"/>
      <c r="L81" s="539" t="s">
        <v>815</v>
      </c>
      <c r="M81" s="534"/>
      <c r="N81" s="536" t="s">
        <v>242</v>
      </c>
      <c r="O81" s="541" t="s">
        <v>488</v>
      </c>
    </row>
    <row r="82" spans="1:15" ht="12.75">
      <c r="A82" s="536" t="s">
        <v>491</v>
      </c>
      <c r="B82" s="539" t="s">
        <v>243</v>
      </c>
      <c r="C82" s="539" t="s">
        <v>244</v>
      </c>
      <c r="D82" s="539" t="s">
        <v>245</v>
      </c>
      <c r="E82" s="542" t="s">
        <v>488</v>
      </c>
      <c r="F82" s="541" t="s">
        <v>246</v>
      </c>
      <c r="G82" s="539" t="s">
        <v>247</v>
      </c>
      <c r="H82" s="539" t="s">
        <v>490</v>
      </c>
      <c r="I82" s="539" t="s">
        <v>248</v>
      </c>
      <c r="J82" s="539" t="s">
        <v>209</v>
      </c>
      <c r="K82" s="536" t="s">
        <v>204</v>
      </c>
      <c r="L82" s="539" t="s">
        <v>714</v>
      </c>
      <c r="M82" s="536" t="s">
        <v>713</v>
      </c>
      <c r="N82" s="536" t="s">
        <v>498</v>
      </c>
      <c r="O82" s="541" t="s">
        <v>504</v>
      </c>
    </row>
    <row r="83" spans="1:15" ht="12.75">
      <c r="A83" s="534"/>
      <c r="B83" s="536" t="s">
        <v>249</v>
      </c>
      <c r="C83" s="536" t="s">
        <v>250</v>
      </c>
      <c r="D83" s="539" t="s">
        <v>251</v>
      </c>
      <c r="E83" s="543"/>
      <c r="F83" s="538"/>
      <c r="G83" s="536" t="s">
        <v>252</v>
      </c>
      <c r="H83" s="539"/>
      <c r="I83" s="536" t="s">
        <v>1289</v>
      </c>
      <c r="J83" s="536" t="s">
        <v>214</v>
      </c>
      <c r="K83" s="534"/>
      <c r="L83" s="536" t="s">
        <v>719</v>
      </c>
      <c r="M83" s="536" t="s">
        <v>210</v>
      </c>
      <c r="N83" s="536" t="s">
        <v>503</v>
      </c>
      <c r="O83" s="541" t="s">
        <v>503</v>
      </c>
    </row>
    <row r="84" spans="1:15" ht="12.75">
      <c r="A84" s="544"/>
      <c r="B84" s="544"/>
      <c r="C84" s="545" t="s">
        <v>253</v>
      </c>
      <c r="D84" s="545" t="s">
        <v>254</v>
      </c>
      <c r="E84" s="511"/>
      <c r="F84" s="546"/>
      <c r="G84" s="544"/>
      <c r="H84" s="544"/>
      <c r="I84" s="544"/>
      <c r="J84" s="547" t="s">
        <v>218</v>
      </c>
      <c r="K84" s="544"/>
      <c r="L84" s="545" t="s">
        <v>723</v>
      </c>
      <c r="M84" s="544"/>
      <c r="N84" s="544"/>
      <c r="O84" s="546"/>
    </row>
    <row r="85" spans="1:15" ht="12.75">
      <c r="A85" s="210" t="s">
        <v>30</v>
      </c>
      <c r="B85" s="518">
        <v>17548</v>
      </c>
      <c r="C85" s="518">
        <v>12089</v>
      </c>
      <c r="D85" s="518">
        <v>83927</v>
      </c>
      <c r="E85" s="518">
        <v>113564</v>
      </c>
      <c r="F85" s="548">
        <v>291573</v>
      </c>
      <c r="G85" s="518">
        <v>10</v>
      </c>
      <c r="H85" s="518">
        <v>70629</v>
      </c>
      <c r="I85" s="518">
        <v>57026</v>
      </c>
      <c r="J85" s="518">
        <v>189757</v>
      </c>
      <c r="K85" s="518">
        <v>26968</v>
      </c>
      <c r="L85" s="518">
        <v>9158</v>
      </c>
      <c r="M85" s="518">
        <v>420</v>
      </c>
      <c r="N85" s="780">
        <v>26903</v>
      </c>
      <c r="O85" s="781">
        <v>786008</v>
      </c>
    </row>
    <row r="86" spans="1:15" ht="12.75">
      <c r="A86" s="210" t="s">
        <v>31</v>
      </c>
      <c r="B86" s="518">
        <v>2402</v>
      </c>
      <c r="C86" s="518">
        <v>18356</v>
      </c>
      <c r="D86" s="518">
        <v>60064</v>
      </c>
      <c r="E86" s="518">
        <v>80822</v>
      </c>
      <c r="F86" s="548">
        <v>30707</v>
      </c>
      <c r="G86" s="518">
        <v>35777</v>
      </c>
      <c r="H86" s="518">
        <v>4811</v>
      </c>
      <c r="I86" s="518">
        <v>5511</v>
      </c>
      <c r="J86" s="518">
        <v>11269</v>
      </c>
      <c r="K86" s="518">
        <v>17557</v>
      </c>
      <c r="L86" s="518">
        <v>30631</v>
      </c>
      <c r="M86" s="518">
        <v>25870</v>
      </c>
      <c r="N86" s="780">
        <v>0</v>
      </c>
      <c r="O86" s="781">
        <v>242955</v>
      </c>
    </row>
    <row r="87" spans="1:15" ht="12.75">
      <c r="A87" s="210" t="s">
        <v>32</v>
      </c>
      <c r="B87" s="518">
        <v>29318</v>
      </c>
      <c r="C87" s="518">
        <v>74792</v>
      </c>
      <c r="D87" s="518">
        <v>630557</v>
      </c>
      <c r="E87" s="518">
        <v>734667</v>
      </c>
      <c r="F87" s="548">
        <v>303264</v>
      </c>
      <c r="G87" s="518">
        <v>4571</v>
      </c>
      <c r="H87" s="518">
        <v>87823</v>
      </c>
      <c r="I87" s="518">
        <v>158780</v>
      </c>
      <c r="J87" s="518">
        <v>103043</v>
      </c>
      <c r="K87" s="518">
        <v>58543</v>
      </c>
      <c r="L87" s="518">
        <v>79784</v>
      </c>
      <c r="M87" s="518">
        <v>112135</v>
      </c>
      <c r="N87" s="780">
        <v>772</v>
      </c>
      <c r="O87" s="781">
        <v>1643382</v>
      </c>
    </row>
    <row r="88" spans="1:15" ht="12.75">
      <c r="A88" s="210" t="s">
        <v>451</v>
      </c>
      <c r="B88" s="518">
        <v>88</v>
      </c>
      <c r="C88" s="518">
        <v>7138</v>
      </c>
      <c r="D88" s="518">
        <v>41488</v>
      </c>
      <c r="E88" s="518">
        <v>48714</v>
      </c>
      <c r="F88" s="548">
        <v>216710</v>
      </c>
      <c r="G88" s="518">
        <v>0</v>
      </c>
      <c r="H88" s="518">
        <v>0</v>
      </c>
      <c r="I88" s="518">
        <v>65979</v>
      </c>
      <c r="J88" s="518">
        <v>76783</v>
      </c>
      <c r="K88" s="518">
        <v>3350</v>
      </c>
      <c r="L88" s="518">
        <v>5173</v>
      </c>
      <c r="M88" s="518">
        <v>0</v>
      </c>
      <c r="N88" s="780">
        <v>14230</v>
      </c>
      <c r="O88" s="781">
        <v>430939</v>
      </c>
    </row>
    <row r="89" spans="1:15" ht="12.75">
      <c r="A89" s="203" t="s">
        <v>34</v>
      </c>
      <c r="B89" s="519">
        <v>2020992</v>
      </c>
      <c r="C89" s="519">
        <v>592953</v>
      </c>
      <c r="D89" s="519">
        <v>2546548</v>
      </c>
      <c r="E89" s="519">
        <v>5160493</v>
      </c>
      <c r="F89" s="549">
        <v>1985050</v>
      </c>
      <c r="G89" s="519">
        <v>603860</v>
      </c>
      <c r="H89" s="519">
        <v>532628</v>
      </c>
      <c r="I89" s="519">
        <v>597776</v>
      </c>
      <c r="J89" s="519">
        <v>1074</v>
      </c>
      <c r="K89" s="519">
        <v>398115</v>
      </c>
      <c r="L89" s="519">
        <v>113841</v>
      </c>
      <c r="M89" s="519">
        <v>0</v>
      </c>
      <c r="N89" s="782">
        <v>1207378</v>
      </c>
      <c r="O89" s="783">
        <v>10600215</v>
      </c>
    </row>
    <row r="90" spans="1:15" ht="12.75">
      <c r="A90" s="210" t="s">
        <v>221</v>
      </c>
      <c r="B90" s="518">
        <v>11908</v>
      </c>
      <c r="C90" s="518">
        <v>43154</v>
      </c>
      <c r="D90" s="518">
        <v>51853</v>
      </c>
      <c r="E90" s="518">
        <v>106915</v>
      </c>
      <c r="F90" s="548">
        <v>326351</v>
      </c>
      <c r="G90" s="518">
        <v>80704</v>
      </c>
      <c r="H90" s="518">
        <v>155892</v>
      </c>
      <c r="I90" s="518">
        <v>138920</v>
      </c>
      <c r="J90" s="518">
        <v>154618</v>
      </c>
      <c r="K90" s="518">
        <v>50258</v>
      </c>
      <c r="L90" s="518">
        <v>150981</v>
      </c>
      <c r="M90" s="518">
        <v>442173</v>
      </c>
      <c r="N90" s="780">
        <v>47614</v>
      </c>
      <c r="O90" s="781">
        <v>1654426</v>
      </c>
    </row>
    <row r="91" spans="1:15" ht="12.75">
      <c r="A91" s="210" t="s">
        <v>35</v>
      </c>
      <c r="B91" s="518">
        <v>5871</v>
      </c>
      <c r="C91" s="518">
        <v>14669</v>
      </c>
      <c r="D91" s="518">
        <v>76110</v>
      </c>
      <c r="E91" s="518">
        <v>96650</v>
      </c>
      <c r="F91" s="548">
        <v>79359</v>
      </c>
      <c r="G91" s="518">
        <v>20992</v>
      </c>
      <c r="H91" s="518">
        <v>54884</v>
      </c>
      <c r="I91" s="518">
        <v>29356</v>
      </c>
      <c r="J91" s="518">
        <v>27295</v>
      </c>
      <c r="K91" s="518">
        <v>357</v>
      </c>
      <c r="L91" s="518">
        <v>366</v>
      </c>
      <c r="M91" s="518">
        <v>0</v>
      </c>
      <c r="N91" s="780">
        <v>30606</v>
      </c>
      <c r="O91" s="781">
        <v>339865</v>
      </c>
    </row>
    <row r="92" spans="1:15" ht="12.75">
      <c r="A92" s="210" t="s">
        <v>452</v>
      </c>
      <c r="B92" s="518">
        <v>5653</v>
      </c>
      <c r="C92" s="518">
        <v>1013</v>
      </c>
      <c r="D92" s="518">
        <v>9559</v>
      </c>
      <c r="E92" s="518">
        <v>16225</v>
      </c>
      <c r="F92" s="548">
        <v>13161</v>
      </c>
      <c r="G92" s="518">
        <v>511</v>
      </c>
      <c r="H92" s="518">
        <v>7376</v>
      </c>
      <c r="I92" s="518">
        <v>1418</v>
      </c>
      <c r="J92" s="518">
        <v>17016</v>
      </c>
      <c r="K92" s="518">
        <v>983</v>
      </c>
      <c r="L92" s="518">
        <v>97</v>
      </c>
      <c r="M92" s="518">
        <v>0</v>
      </c>
      <c r="N92" s="780">
        <v>0</v>
      </c>
      <c r="O92" s="781">
        <v>56787</v>
      </c>
    </row>
    <row r="93" spans="1:15" ht="12.75">
      <c r="A93" s="550">
        <v>7</v>
      </c>
      <c r="B93" s="551" t="s">
        <v>263</v>
      </c>
      <c r="C93" s="551" t="s">
        <v>263</v>
      </c>
      <c r="D93" s="551" t="s">
        <v>263</v>
      </c>
      <c r="E93" s="551" t="s">
        <v>263</v>
      </c>
      <c r="F93" s="552" t="s">
        <v>263</v>
      </c>
      <c r="G93" s="551" t="s">
        <v>263</v>
      </c>
      <c r="H93" s="551" t="s">
        <v>263</v>
      </c>
      <c r="I93" s="551" t="s">
        <v>263</v>
      </c>
      <c r="J93" s="551" t="s">
        <v>263</v>
      </c>
      <c r="K93" s="551" t="s">
        <v>263</v>
      </c>
      <c r="L93" s="551" t="s">
        <v>263</v>
      </c>
      <c r="M93" s="551" t="s">
        <v>263</v>
      </c>
      <c r="N93" s="784" t="s">
        <v>263</v>
      </c>
      <c r="O93" s="785" t="s">
        <v>263</v>
      </c>
    </row>
    <row r="94" spans="1:15" ht="12.75">
      <c r="A94" s="210" t="s">
        <v>264</v>
      </c>
      <c r="B94" s="518">
        <v>349152</v>
      </c>
      <c r="C94" s="518">
        <v>276090</v>
      </c>
      <c r="D94" s="518">
        <v>1774498</v>
      </c>
      <c r="E94" s="518">
        <v>2399740</v>
      </c>
      <c r="F94" s="548">
        <v>801686</v>
      </c>
      <c r="G94" s="518">
        <v>0</v>
      </c>
      <c r="H94" s="518">
        <v>329676</v>
      </c>
      <c r="I94" s="518">
        <v>267826</v>
      </c>
      <c r="J94" s="518">
        <v>544017</v>
      </c>
      <c r="K94" s="518">
        <v>142969</v>
      </c>
      <c r="L94" s="518">
        <v>123125</v>
      </c>
      <c r="M94" s="518">
        <v>25338</v>
      </c>
      <c r="N94" s="780">
        <v>210574</v>
      </c>
      <c r="O94" s="781">
        <v>4844951</v>
      </c>
    </row>
    <row r="95" spans="1:15" ht="12.75">
      <c r="A95" s="210" t="s">
        <v>37</v>
      </c>
      <c r="B95" s="518">
        <v>11890</v>
      </c>
      <c r="C95" s="518">
        <v>40614</v>
      </c>
      <c r="D95" s="518">
        <v>283723</v>
      </c>
      <c r="E95" s="518">
        <v>336227</v>
      </c>
      <c r="F95" s="548">
        <v>231251</v>
      </c>
      <c r="G95" s="518">
        <v>11</v>
      </c>
      <c r="H95" s="518">
        <v>42413</v>
      </c>
      <c r="I95" s="518">
        <v>115794</v>
      </c>
      <c r="J95" s="518">
        <v>186945</v>
      </c>
      <c r="K95" s="518">
        <v>4659</v>
      </c>
      <c r="L95" s="518">
        <v>22914</v>
      </c>
      <c r="M95" s="518">
        <v>0</v>
      </c>
      <c r="N95" s="780">
        <v>38511</v>
      </c>
      <c r="O95" s="781">
        <v>978725</v>
      </c>
    </row>
    <row r="96" spans="1:15" ht="12.75">
      <c r="A96" s="210" t="s">
        <v>1078</v>
      </c>
      <c r="B96" s="518">
        <v>229</v>
      </c>
      <c r="C96" s="518">
        <v>6959</v>
      </c>
      <c r="D96" s="518">
        <v>60523</v>
      </c>
      <c r="E96" s="518">
        <v>67711</v>
      </c>
      <c r="F96" s="548">
        <v>49548</v>
      </c>
      <c r="G96" s="518">
        <v>0</v>
      </c>
      <c r="H96" s="518">
        <v>16996</v>
      </c>
      <c r="I96" s="518">
        <v>45218</v>
      </c>
      <c r="J96" s="518">
        <v>19400</v>
      </c>
      <c r="K96" s="518">
        <v>27077</v>
      </c>
      <c r="L96" s="518">
        <v>81309</v>
      </c>
      <c r="M96" s="518">
        <v>0</v>
      </c>
      <c r="N96" s="780">
        <v>0</v>
      </c>
      <c r="O96" s="781">
        <v>307259</v>
      </c>
    </row>
    <row r="97" spans="1:15" ht="12.75">
      <c r="A97" s="210" t="s">
        <v>1083</v>
      </c>
      <c r="B97" s="518">
        <v>12194</v>
      </c>
      <c r="C97" s="518">
        <v>9328</v>
      </c>
      <c r="D97" s="518">
        <v>82835</v>
      </c>
      <c r="E97" s="518">
        <v>104357</v>
      </c>
      <c r="F97" s="548">
        <v>146324</v>
      </c>
      <c r="G97" s="518">
        <v>8993</v>
      </c>
      <c r="H97" s="518">
        <v>0</v>
      </c>
      <c r="I97" s="518">
        <v>35615</v>
      </c>
      <c r="J97" s="518">
        <v>0</v>
      </c>
      <c r="K97" s="518">
        <v>820</v>
      </c>
      <c r="L97" s="518">
        <v>1306</v>
      </c>
      <c r="M97" s="518">
        <v>0</v>
      </c>
      <c r="N97" s="780">
        <v>9690</v>
      </c>
      <c r="O97" s="781">
        <v>307105</v>
      </c>
    </row>
    <row r="98" spans="1:15" ht="12.75">
      <c r="A98" s="203" t="s">
        <v>453</v>
      </c>
      <c r="B98" s="519">
        <v>12849</v>
      </c>
      <c r="C98" s="519">
        <v>85168</v>
      </c>
      <c r="D98" s="519">
        <v>278938</v>
      </c>
      <c r="E98" s="519">
        <v>376955</v>
      </c>
      <c r="F98" s="549">
        <v>950629</v>
      </c>
      <c r="G98" s="519">
        <v>141499</v>
      </c>
      <c r="H98" s="519">
        <v>432</v>
      </c>
      <c r="I98" s="519">
        <v>285558</v>
      </c>
      <c r="J98" s="519">
        <v>499556</v>
      </c>
      <c r="K98" s="519">
        <v>28150</v>
      </c>
      <c r="L98" s="519">
        <v>123639</v>
      </c>
      <c r="M98" s="519">
        <v>0</v>
      </c>
      <c r="N98" s="782">
        <v>62327</v>
      </c>
      <c r="O98" s="783">
        <v>2468745</v>
      </c>
    </row>
    <row r="99" spans="1:15" ht="12.75">
      <c r="A99" s="210" t="s">
        <v>822</v>
      </c>
      <c r="B99" s="518">
        <v>13238</v>
      </c>
      <c r="C99" s="518">
        <v>14824</v>
      </c>
      <c r="D99" s="518">
        <v>204185</v>
      </c>
      <c r="E99" s="518">
        <v>232247</v>
      </c>
      <c r="F99" s="548">
        <v>856928</v>
      </c>
      <c r="G99" s="518">
        <v>19290</v>
      </c>
      <c r="H99" s="518">
        <v>1059</v>
      </c>
      <c r="I99" s="518">
        <v>58330</v>
      </c>
      <c r="J99" s="518">
        <v>61642</v>
      </c>
      <c r="K99" s="518">
        <v>14699</v>
      </c>
      <c r="L99" s="518">
        <v>8804</v>
      </c>
      <c r="M99" s="518">
        <v>0</v>
      </c>
      <c r="N99" s="780">
        <v>45863</v>
      </c>
      <c r="O99" s="781">
        <v>1298862</v>
      </c>
    </row>
    <row r="100" spans="1:15" ht="12.75">
      <c r="A100" s="210" t="s">
        <v>1096</v>
      </c>
      <c r="B100" s="518">
        <v>8109</v>
      </c>
      <c r="C100" s="518">
        <v>61799</v>
      </c>
      <c r="D100" s="518">
        <v>337206</v>
      </c>
      <c r="E100" s="518">
        <v>407114</v>
      </c>
      <c r="F100" s="548">
        <v>417701</v>
      </c>
      <c r="G100" s="518">
        <v>39145</v>
      </c>
      <c r="H100" s="518">
        <v>24674</v>
      </c>
      <c r="I100" s="518">
        <v>45885</v>
      </c>
      <c r="J100" s="518">
        <v>0</v>
      </c>
      <c r="K100" s="518">
        <v>41594</v>
      </c>
      <c r="L100" s="518">
        <v>121268</v>
      </c>
      <c r="M100" s="518">
        <v>0</v>
      </c>
      <c r="N100" s="780">
        <v>0</v>
      </c>
      <c r="O100" s="781">
        <v>1097381</v>
      </c>
    </row>
    <row r="101" spans="1:15" ht="12.75">
      <c r="A101" s="210" t="s">
        <v>39</v>
      </c>
      <c r="B101" s="518">
        <v>0</v>
      </c>
      <c r="C101" s="518">
        <v>80605</v>
      </c>
      <c r="D101" s="518">
        <v>98913</v>
      </c>
      <c r="E101" s="518">
        <v>179518</v>
      </c>
      <c r="F101" s="548">
        <v>191769</v>
      </c>
      <c r="G101" s="518">
        <v>0</v>
      </c>
      <c r="H101" s="518">
        <v>23407</v>
      </c>
      <c r="I101" s="518">
        <v>41611</v>
      </c>
      <c r="J101" s="518">
        <v>129984</v>
      </c>
      <c r="K101" s="518">
        <v>28403</v>
      </c>
      <c r="L101" s="518">
        <v>71437</v>
      </c>
      <c r="M101" s="518">
        <v>0</v>
      </c>
      <c r="N101" s="780">
        <v>41512</v>
      </c>
      <c r="O101" s="781">
        <v>707641</v>
      </c>
    </row>
    <row r="102" spans="1:15" ht="12.75">
      <c r="A102" s="203" t="s">
        <v>40</v>
      </c>
      <c r="B102" s="519">
        <v>0</v>
      </c>
      <c r="C102" s="519">
        <v>16500</v>
      </c>
      <c r="D102" s="519">
        <v>168435</v>
      </c>
      <c r="E102" s="519">
        <v>184935</v>
      </c>
      <c r="F102" s="549">
        <v>31800</v>
      </c>
      <c r="G102" s="519">
        <v>27700</v>
      </c>
      <c r="H102" s="519">
        <v>78787</v>
      </c>
      <c r="I102" s="519">
        <v>21900</v>
      </c>
      <c r="J102" s="519">
        <v>0</v>
      </c>
      <c r="K102" s="519">
        <v>383</v>
      </c>
      <c r="L102" s="519">
        <v>394</v>
      </c>
      <c r="M102" s="519">
        <v>0</v>
      </c>
      <c r="N102" s="782">
        <v>0</v>
      </c>
      <c r="O102" s="783">
        <v>345899</v>
      </c>
    </row>
    <row r="103" spans="1:15" ht="12.75">
      <c r="A103" s="210" t="s">
        <v>41</v>
      </c>
      <c r="B103" s="518">
        <v>645</v>
      </c>
      <c r="C103" s="518">
        <v>21578</v>
      </c>
      <c r="D103" s="518">
        <v>61488</v>
      </c>
      <c r="E103" s="518">
        <v>83711</v>
      </c>
      <c r="F103" s="548">
        <v>253301</v>
      </c>
      <c r="G103" s="518">
        <v>0</v>
      </c>
      <c r="H103" s="518">
        <v>45</v>
      </c>
      <c r="I103" s="518">
        <v>71310</v>
      </c>
      <c r="J103" s="518">
        <v>114593</v>
      </c>
      <c r="K103" s="518">
        <v>46058</v>
      </c>
      <c r="L103" s="518">
        <v>9613</v>
      </c>
      <c r="M103" s="518">
        <v>0</v>
      </c>
      <c r="N103" s="780">
        <v>0</v>
      </c>
      <c r="O103" s="781">
        <v>578631</v>
      </c>
    </row>
    <row r="104" spans="1:15" ht="12.75">
      <c r="A104" s="210" t="s">
        <v>454</v>
      </c>
      <c r="B104" s="518">
        <v>0</v>
      </c>
      <c r="C104" s="518">
        <v>1694</v>
      </c>
      <c r="D104" s="518">
        <v>15829</v>
      </c>
      <c r="E104" s="518">
        <v>17523</v>
      </c>
      <c r="F104" s="548">
        <v>102682</v>
      </c>
      <c r="G104" s="518">
        <v>59076</v>
      </c>
      <c r="H104" s="518">
        <v>6851</v>
      </c>
      <c r="I104" s="518">
        <v>22577</v>
      </c>
      <c r="J104" s="518">
        <v>32108</v>
      </c>
      <c r="K104" s="518">
        <v>374</v>
      </c>
      <c r="L104" s="518">
        <v>443</v>
      </c>
      <c r="M104" s="518">
        <v>0</v>
      </c>
      <c r="N104" s="780">
        <v>0</v>
      </c>
      <c r="O104" s="781">
        <v>241634</v>
      </c>
    </row>
    <row r="105" spans="1:15" ht="12.75">
      <c r="A105" s="210" t="s">
        <v>42</v>
      </c>
      <c r="B105" s="518">
        <v>1703</v>
      </c>
      <c r="C105" s="518">
        <v>8745</v>
      </c>
      <c r="D105" s="518">
        <v>291019</v>
      </c>
      <c r="E105" s="518">
        <v>301467</v>
      </c>
      <c r="F105" s="548">
        <v>146238</v>
      </c>
      <c r="G105" s="518">
        <v>25927</v>
      </c>
      <c r="H105" s="518">
        <v>66021</v>
      </c>
      <c r="I105" s="518">
        <v>65979</v>
      </c>
      <c r="J105" s="518">
        <v>108209</v>
      </c>
      <c r="K105" s="518">
        <v>39409</v>
      </c>
      <c r="L105" s="518">
        <v>54144</v>
      </c>
      <c r="M105" s="518">
        <v>0</v>
      </c>
      <c r="N105" s="780">
        <v>0</v>
      </c>
      <c r="O105" s="781">
        <v>807394</v>
      </c>
    </row>
    <row r="106" spans="1:15" ht="12.75">
      <c r="A106" s="203" t="s">
        <v>106</v>
      </c>
      <c r="B106" s="519">
        <v>810</v>
      </c>
      <c r="C106" s="519">
        <v>17819</v>
      </c>
      <c r="D106" s="519">
        <v>261145</v>
      </c>
      <c r="E106" s="519">
        <v>279774</v>
      </c>
      <c r="F106" s="549">
        <v>259379</v>
      </c>
      <c r="G106" s="519">
        <v>80948</v>
      </c>
      <c r="H106" s="519">
        <v>73624</v>
      </c>
      <c r="I106" s="519">
        <v>140368</v>
      </c>
      <c r="J106" s="519">
        <v>200550</v>
      </c>
      <c r="K106" s="519">
        <v>13619</v>
      </c>
      <c r="L106" s="519">
        <v>36342</v>
      </c>
      <c r="M106" s="519">
        <v>0</v>
      </c>
      <c r="N106" s="782">
        <v>0</v>
      </c>
      <c r="O106" s="783">
        <v>1084604</v>
      </c>
    </row>
    <row r="107" spans="1:15" ht="12.75">
      <c r="A107" s="210" t="s">
        <v>107</v>
      </c>
      <c r="B107" s="518">
        <v>0</v>
      </c>
      <c r="C107" s="518">
        <v>50763</v>
      </c>
      <c r="D107" s="518">
        <v>456863</v>
      </c>
      <c r="E107" s="518">
        <v>507626</v>
      </c>
      <c r="F107" s="548">
        <v>732098</v>
      </c>
      <c r="G107" s="518">
        <v>158639</v>
      </c>
      <c r="H107" s="518">
        <v>143877</v>
      </c>
      <c r="I107" s="518">
        <v>84774</v>
      </c>
      <c r="J107" s="518">
        <v>0</v>
      </c>
      <c r="K107" s="518">
        <v>14783</v>
      </c>
      <c r="L107" s="518">
        <v>148578</v>
      </c>
      <c r="M107" s="518">
        <v>0</v>
      </c>
      <c r="N107" s="780">
        <v>22731</v>
      </c>
      <c r="O107" s="781">
        <v>1813106</v>
      </c>
    </row>
    <row r="108" spans="1:15" ht="12.75">
      <c r="A108" s="210" t="s">
        <v>276</v>
      </c>
      <c r="B108" s="518">
        <v>64051</v>
      </c>
      <c r="C108" s="518">
        <v>100737</v>
      </c>
      <c r="D108" s="518">
        <v>1239809</v>
      </c>
      <c r="E108" s="518">
        <v>1404597</v>
      </c>
      <c r="F108" s="548">
        <v>479842</v>
      </c>
      <c r="G108" s="518">
        <v>99499</v>
      </c>
      <c r="H108" s="518">
        <v>173907</v>
      </c>
      <c r="I108" s="518">
        <v>128917</v>
      </c>
      <c r="J108" s="518">
        <v>212884</v>
      </c>
      <c r="K108" s="518">
        <v>62705</v>
      </c>
      <c r="L108" s="518">
        <v>28294</v>
      </c>
      <c r="M108" s="518">
        <v>3538</v>
      </c>
      <c r="N108" s="780">
        <v>86774</v>
      </c>
      <c r="O108" s="781">
        <v>2680957</v>
      </c>
    </row>
    <row r="109" spans="1:15" ht="12.75">
      <c r="A109" s="210" t="s">
        <v>108</v>
      </c>
      <c r="B109" s="518">
        <v>4320</v>
      </c>
      <c r="C109" s="518">
        <v>4803</v>
      </c>
      <c r="D109" s="518">
        <v>54931</v>
      </c>
      <c r="E109" s="518">
        <v>64054</v>
      </c>
      <c r="F109" s="548">
        <v>268800</v>
      </c>
      <c r="G109" s="518">
        <v>0</v>
      </c>
      <c r="H109" s="518">
        <v>15731</v>
      </c>
      <c r="I109" s="518">
        <v>3482</v>
      </c>
      <c r="J109" s="518">
        <v>27274</v>
      </c>
      <c r="K109" s="518">
        <v>20221</v>
      </c>
      <c r="L109" s="518">
        <v>28254</v>
      </c>
      <c r="M109" s="518">
        <v>2573</v>
      </c>
      <c r="N109" s="780">
        <v>49448</v>
      </c>
      <c r="O109" s="781">
        <v>479837</v>
      </c>
    </row>
    <row r="110" spans="1:15" ht="12.75">
      <c r="A110" s="203" t="s">
        <v>109</v>
      </c>
      <c r="B110" s="519">
        <v>32747</v>
      </c>
      <c r="C110" s="519">
        <v>32701</v>
      </c>
      <c r="D110" s="519">
        <v>335041</v>
      </c>
      <c r="E110" s="519">
        <v>400489</v>
      </c>
      <c r="F110" s="549">
        <v>258489</v>
      </c>
      <c r="G110" s="519">
        <v>17794</v>
      </c>
      <c r="H110" s="519">
        <v>56239</v>
      </c>
      <c r="I110" s="519">
        <v>98786</v>
      </c>
      <c r="J110" s="519">
        <v>191614</v>
      </c>
      <c r="K110" s="519">
        <v>7148</v>
      </c>
      <c r="L110" s="519">
        <v>14728</v>
      </c>
      <c r="M110" s="519">
        <v>0</v>
      </c>
      <c r="N110" s="782">
        <v>16351</v>
      </c>
      <c r="O110" s="783">
        <v>1061638</v>
      </c>
    </row>
    <row r="111" spans="1:15" ht="12.75">
      <c r="A111" s="210" t="s">
        <v>110</v>
      </c>
      <c r="B111" s="518">
        <v>5571</v>
      </c>
      <c r="C111" s="518">
        <v>4388</v>
      </c>
      <c r="D111" s="518">
        <v>54406</v>
      </c>
      <c r="E111" s="518">
        <v>64365</v>
      </c>
      <c r="F111" s="548">
        <v>103880</v>
      </c>
      <c r="G111" s="518">
        <v>19750</v>
      </c>
      <c r="H111" s="518">
        <v>15449</v>
      </c>
      <c r="I111" s="518">
        <v>20223</v>
      </c>
      <c r="J111" s="518">
        <v>52778</v>
      </c>
      <c r="K111" s="518">
        <v>2555</v>
      </c>
      <c r="L111" s="518">
        <v>13936</v>
      </c>
      <c r="M111" s="518">
        <v>0</v>
      </c>
      <c r="N111" s="780">
        <v>2961</v>
      </c>
      <c r="O111" s="781">
        <v>295897</v>
      </c>
    </row>
    <row r="112" spans="1:15" ht="12.75">
      <c r="A112" s="210" t="s">
        <v>807</v>
      </c>
      <c r="B112" s="518">
        <v>3396</v>
      </c>
      <c r="C112" s="518">
        <v>12969</v>
      </c>
      <c r="D112" s="518">
        <v>106961</v>
      </c>
      <c r="E112" s="518">
        <v>123326</v>
      </c>
      <c r="F112" s="548">
        <v>132369</v>
      </c>
      <c r="G112" s="518">
        <v>4839</v>
      </c>
      <c r="H112" s="518">
        <v>24244</v>
      </c>
      <c r="I112" s="518">
        <v>100181</v>
      </c>
      <c r="J112" s="518">
        <v>3353</v>
      </c>
      <c r="K112" s="518">
        <v>8479</v>
      </c>
      <c r="L112" s="518">
        <v>8923</v>
      </c>
      <c r="M112" s="518">
        <v>0</v>
      </c>
      <c r="N112" s="780">
        <v>642219</v>
      </c>
      <c r="O112" s="781">
        <v>1047933</v>
      </c>
    </row>
    <row r="113" spans="1:15" ht="12.75">
      <c r="A113" s="210" t="s">
        <v>455</v>
      </c>
      <c r="B113" s="518">
        <v>0</v>
      </c>
      <c r="C113" s="518">
        <v>17405</v>
      </c>
      <c r="D113" s="518">
        <v>156642</v>
      </c>
      <c r="E113" s="518">
        <v>174047</v>
      </c>
      <c r="F113" s="548">
        <v>228841</v>
      </c>
      <c r="G113" s="518">
        <v>15324</v>
      </c>
      <c r="H113" s="518">
        <v>29620</v>
      </c>
      <c r="I113" s="518">
        <v>4786</v>
      </c>
      <c r="J113" s="518">
        <v>138025</v>
      </c>
      <c r="K113" s="518">
        <v>25402</v>
      </c>
      <c r="L113" s="518">
        <v>215201</v>
      </c>
      <c r="M113" s="518">
        <v>0</v>
      </c>
      <c r="N113" s="780">
        <v>0</v>
      </c>
      <c r="O113" s="781">
        <v>831246</v>
      </c>
    </row>
    <row r="114" spans="1:15" ht="12.75">
      <c r="A114" s="203" t="s">
        <v>112</v>
      </c>
      <c r="B114" s="519">
        <v>1573</v>
      </c>
      <c r="C114" s="519">
        <v>446</v>
      </c>
      <c r="D114" s="519">
        <v>4020</v>
      </c>
      <c r="E114" s="519">
        <v>6039</v>
      </c>
      <c r="F114" s="549">
        <v>91154</v>
      </c>
      <c r="G114" s="519">
        <v>72924</v>
      </c>
      <c r="H114" s="519">
        <v>27239</v>
      </c>
      <c r="I114" s="519">
        <v>30381</v>
      </c>
      <c r="J114" s="519">
        <v>35801</v>
      </c>
      <c r="K114" s="519">
        <v>690</v>
      </c>
      <c r="L114" s="519">
        <v>690</v>
      </c>
      <c r="M114" s="519">
        <v>0</v>
      </c>
      <c r="N114" s="782">
        <v>10640</v>
      </c>
      <c r="O114" s="783">
        <v>275558</v>
      </c>
    </row>
    <row r="115" spans="1:15" ht="12.75">
      <c r="A115" s="210" t="s">
        <v>113</v>
      </c>
      <c r="B115" s="518">
        <v>10125</v>
      </c>
      <c r="C115" s="518">
        <v>54961</v>
      </c>
      <c r="D115" s="518">
        <v>338565</v>
      </c>
      <c r="E115" s="518">
        <v>403651</v>
      </c>
      <c r="F115" s="548">
        <v>434879</v>
      </c>
      <c r="G115" s="518">
        <v>13018</v>
      </c>
      <c r="H115" s="518">
        <v>38219</v>
      </c>
      <c r="I115" s="518">
        <v>26611</v>
      </c>
      <c r="J115" s="518">
        <v>586590</v>
      </c>
      <c r="K115" s="518">
        <v>4057</v>
      </c>
      <c r="L115" s="518">
        <v>56353</v>
      </c>
      <c r="M115" s="518">
        <v>0</v>
      </c>
      <c r="N115" s="780">
        <v>0</v>
      </c>
      <c r="O115" s="781">
        <v>1563378</v>
      </c>
    </row>
    <row r="116" spans="1:15" ht="12.75">
      <c r="A116" s="210" t="s">
        <v>456</v>
      </c>
      <c r="B116" s="518">
        <v>7694</v>
      </c>
      <c r="C116" s="518">
        <v>10704</v>
      </c>
      <c r="D116" s="518">
        <v>188408</v>
      </c>
      <c r="E116" s="518">
        <v>206806</v>
      </c>
      <c r="F116" s="548">
        <v>60695</v>
      </c>
      <c r="G116" s="518">
        <v>1071</v>
      </c>
      <c r="H116" s="518">
        <v>39741</v>
      </c>
      <c r="I116" s="518">
        <v>27604</v>
      </c>
      <c r="J116" s="518">
        <v>130862</v>
      </c>
      <c r="K116" s="518">
        <v>8674</v>
      </c>
      <c r="L116" s="518">
        <v>25594</v>
      </c>
      <c r="M116" s="518">
        <v>2777</v>
      </c>
      <c r="N116" s="780">
        <v>0</v>
      </c>
      <c r="O116" s="781">
        <v>503824</v>
      </c>
    </row>
    <row r="117" spans="1:15" ht="12.75">
      <c r="A117" s="210" t="s">
        <v>115</v>
      </c>
      <c r="B117" s="518">
        <v>566</v>
      </c>
      <c r="C117" s="518">
        <v>200</v>
      </c>
      <c r="D117" s="518">
        <v>2128696</v>
      </c>
      <c r="E117" s="518">
        <v>2129462</v>
      </c>
      <c r="F117" s="548">
        <v>1703232</v>
      </c>
      <c r="G117" s="518">
        <v>373281</v>
      </c>
      <c r="H117" s="518">
        <v>294352</v>
      </c>
      <c r="I117" s="518">
        <v>567084</v>
      </c>
      <c r="J117" s="518">
        <v>182013</v>
      </c>
      <c r="K117" s="518">
        <v>333147</v>
      </c>
      <c r="L117" s="518">
        <v>509063</v>
      </c>
      <c r="M117" s="518">
        <v>0</v>
      </c>
      <c r="N117" s="780">
        <v>28325</v>
      </c>
      <c r="O117" s="781">
        <v>6119959</v>
      </c>
    </row>
    <row r="118" spans="1:15" ht="12.75">
      <c r="A118" s="203" t="s">
        <v>457</v>
      </c>
      <c r="B118" s="519">
        <v>12680</v>
      </c>
      <c r="C118" s="519">
        <v>25060</v>
      </c>
      <c r="D118" s="519">
        <v>169461</v>
      </c>
      <c r="E118" s="519">
        <v>207201</v>
      </c>
      <c r="F118" s="549">
        <v>154154</v>
      </c>
      <c r="G118" s="519">
        <v>1574</v>
      </c>
      <c r="H118" s="519">
        <v>29010</v>
      </c>
      <c r="I118" s="519">
        <v>42920</v>
      </c>
      <c r="J118" s="519">
        <v>157087</v>
      </c>
      <c r="K118" s="519">
        <v>34581</v>
      </c>
      <c r="L118" s="519">
        <v>52457</v>
      </c>
      <c r="M118" s="519">
        <v>0</v>
      </c>
      <c r="N118" s="782">
        <v>35082</v>
      </c>
      <c r="O118" s="783">
        <v>714066</v>
      </c>
    </row>
    <row r="119" spans="1:15" ht="12.75">
      <c r="A119" s="210" t="s">
        <v>458</v>
      </c>
      <c r="B119" s="518">
        <v>1452</v>
      </c>
      <c r="C119" s="518">
        <v>3806</v>
      </c>
      <c r="D119" s="518">
        <v>76124</v>
      </c>
      <c r="E119" s="518">
        <v>81382</v>
      </c>
      <c r="F119" s="548">
        <v>69680</v>
      </c>
      <c r="G119" s="518">
        <v>10909</v>
      </c>
      <c r="H119" s="518">
        <v>832</v>
      </c>
      <c r="I119" s="518">
        <v>2150</v>
      </c>
      <c r="J119" s="518">
        <v>6635</v>
      </c>
      <c r="K119" s="518">
        <v>2473</v>
      </c>
      <c r="L119" s="518">
        <v>14773</v>
      </c>
      <c r="M119" s="518">
        <v>0</v>
      </c>
      <c r="N119" s="780">
        <v>17646</v>
      </c>
      <c r="O119" s="781">
        <v>206480</v>
      </c>
    </row>
    <row r="120" spans="1:15" ht="12.75">
      <c r="A120" s="210" t="s">
        <v>1182</v>
      </c>
      <c r="B120" s="518">
        <v>36546</v>
      </c>
      <c r="C120" s="518">
        <v>73768</v>
      </c>
      <c r="D120" s="518">
        <v>566459</v>
      </c>
      <c r="E120" s="518">
        <v>676773</v>
      </c>
      <c r="F120" s="548">
        <v>689773</v>
      </c>
      <c r="G120" s="518">
        <v>118317</v>
      </c>
      <c r="H120" s="518">
        <v>75835</v>
      </c>
      <c r="I120" s="518">
        <v>160162</v>
      </c>
      <c r="J120" s="518">
        <v>251193</v>
      </c>
      <c r="K120" s="518">
        <v>22103</v>
      </c>
      <c r="L120" s="518">
        <v>49239</v>
      </c>
      <c r="M120" s="518">
        <v>0</v>
      </c>
      <c r="N120" s="780">
        <v>77086</v>
      </c>
      <c r="O120" s="781">
        <v>2120481</v>
      </c>
    </row>
    <row r="121" spans="1:15" ht="12.75">
      <c r="A121" s="210" t="s">
        <v>774</v>
      </c>
      <c r="B121" s="518">
        <v>3571</v>
      </c>
      <c r="C121" s="518">
        <v>7177</v>
      </c>
      <c r="D121" s="518">
        <v>98652</v>
      </c>
      <c r="E121" s="518">
        <v>109400</v>
      </c>
      <c r="F121" s="548">
        <v>101578</v>
      </c>
      <c r="G121" s="518">
        <v>729</v>
      </c>
      <c r="H121" s="518">
        <v>11002</v>
      </c>
      <c r="I121" s="518">
        <v>34559</v>
      </c>
      <c r="J121" s="518">
        <v>31597</v>
      </c>
      <c r="K121" s="518">
        <v>22713</v>
      </c>
      <c r="L121" s="518">
        <v>21516</v>
      </c>
      <c r="M121" s="518">
        <v>0</v>
      </c>
      <c r="N121" s="780">
        <v>36842</v>
      </c>
      <c r="O121" s="781">
        <v>369936</v>
      </c>
    </row>
    <row r="122" spans="1:15" ht="12.75">
      <c r="A122" s="203" t="s">
        <v>1194</v>
      </c>
      <c r="B122" s="519">
        <v>49732</v>
      </c>
      <c r="C122" s="519">
        <v>62639</v>
      </c>
      <c r="D122" s="519">
        <v>372263</v>
      </c>
      <c r="E122" s="519">
        <v>484634</v>
      </c>
      <c r="F122" s="549">
        <v>223449</v>
      </c>
      <c r="G122" s="519">
        <v>5910</v>
      </c>
      <c r="H122" s="519">
        <v>64610</v>
      </c>
      <c r="I122" s="519">
        <v>129711</v>
      </c>
      <c r="J122" s="519">
        <v>85154</v>
      </c>
      <c r="K122" s="519">
        <v>13695</v>
      </c>
      <c r="L122" s="519">
        <v>29203</v>
      </c>
      <c r="M122" s="519">
        <v>0</v>
      </c>
      <c r="N122" s="782">
        <v>16469</v>
      </c>
      <c r="O122" s="783">
        <v>1052835</v>
      </c>
    </row>
    <row r="123" spans="1:15" ht="12.75">
      <c r="A123" s="210" t="s">
        <v>459</v>
      </c>
      <c r="B123" s="518">
        <v>0</v>
      </c>
      <c r="C123" s="518">
        <v>13520</v>
      </c>
      <c r="D123" s="518">
        <v>148143</v>
      </c>
      <c r="E123" s="518">
        <v>161663</v>
      </c>
      <c r="F123" s="548">
        <v>1369233</v>
      </c>
      <c r="G123" s="518">
        <v>25202</v>
      </c>
      <c r="H123" s="518">
        <v>30</v>
      </c>
      <c r="I123" s="518">
        <v>68560</v>
      </c>
      <c r="J123" s="518">
        <v>213191</v>
      </c>
      <c r="K123" s="518">
        <v>5494</v>
      </c>
      <c r="L123" s="518">
        <v>19511</v>
      </c>
      <c r="M123" s="518">
        <v>0</v>
      </c>
      <c r="N123" s="780">
        <v>20430</v>
      </c>
      <c r="O123" s="781">
        <v>1883314</v>
      </c>
    </row>
    <row r="124" spans="1:15" ht="12.75">
      <c r="A124" s="210" t="s">
        <v>460</v>
      </c>
      <c r="B124" s="518">
        <v>0</v>
      </c>
      <c r="C124" s="518">
        <v>2966</v>
      </c>
      <c r="D124" s="518">
        <v>34561</v>
      </c>
      <c r="E124" s="518">
        <v>37527</v>
      </c>
      <c r="F124" s="548">
        <v>29169</v>
      </c>
      <c r="G124" s="518">
        <v>18732</v>
      </c>
      <c r="H124" s="518">
        <v>27802</v>
      </c>
      <c r="I124" s="518">
        <v>10477</v>
      </c>
      <c r="J124" s="518">
        <v>15579</v>
      </c>
      <c r="K124" s="518">
        <v>2137</v>
      </c>
      <c r="L124" s="518">
        <v>3083</v>
      </c>
      <c r="M124" s="518">
        <v>0</v>
      </c>
      <c r="N124" s="780">
        <v>0</v>
      </c>
      <c r="O124" s="781">
        <v>144506</v>
      </c>
    </row>
    <row r="125" spans="1:15" ht="12.75">
      <c r="A125" s="210" t="s">
        <v>461</v>
      </c>
      <c r="B125" s="518">
        <v>6875</v>
      </c>
      <c r="C125" s="518">
        <v>13809</v>
      </c>
      <c r="D125" s="518">
        <v>164815</v>
      </c>
      <c r="E125" s="518">
        <v>185499</v>
      </c>
      <c r="F125" s="548">
        <v>76111</v>
      </c>
      <c r="G125" s="518">
        <v>649</v>
      </c>
      <c r="H125" s="518">
        <v>18554</v>
      </c>
      <c r="I125" s="518">
        <v>24061</v>
      </c>
      <c r="J125" s="518">
        <v>60681</v>
      </c>
      <c r="K125" s="518">
        <v>5382</v>
      </c>
      <c r="L125" s="518">
        <v>7107</v>
      </c>
      <c r="M125" s="518">
        <v>0</v>
      </c>
      <c r="N125" s="780">
        <v>10877</v>
      </c>
      <c r="O125" s="781">
        <v>388921</v>
      </c>
    </row>
    <row r="126" spans="1:15" ht="12.75">
      <c r="A126" s="203" t="s">
        <v>462</v>
      </c>
      <c r="B126" s="519">
        <v>1067</v>
      </c>
      <c r="C126" s="519">
        <v>6276</v>
      </c>
      <c r="D126" s="519">
        <v>74521</v>
      </c>
      <c r="E126" s="519">
        <v>81864</v>
      </c>
      <c r="F126" s="549">
        <v>130950</v>
      </c>
      <c r="G126" s="519">
        <v>6836</v>
      </c>
      <c r="H126" s="519">
        <v>4845</v>
      </c>
      <c r="I126" s="519">
        <v>0</v>
      </c>
      <c r="J126" s="519">
        <v>57146</v>
      </c>
      <c r="K126" s="519">
        <v>959</v>
      </c>
      <c r="L126" s="519">
        <v>2251</v>
      </c>
      <c r="M126" s="519">
        <v>0</v>
      </c>
      <c r="N126" s="782">
        <v>10644</v>
      </c>
      <c r="O126" s="783">
        <v>295495</v>
      </c>
    </row>
    <row r="127" spans="1:15" ht="12.75">
      <c r="A127" s="210" t="s">
        <v>1216</v>
      </c>
      <c r="B127" s="518">
        <v>4360</v>
      </c>
      <c r="C127" s="518">
        <v>8581</v>
      </c>
      <c r="D127" s="518">
        <v>95340</v>
      </c>
      <c r="E127" s="518">
        <v>108281</v>
      </c>
      <c r="F127" s="548">
        <v>297598</v>
      </c>
      <c r="G127" s="518">
        <v>5427</v>
      </c>
      <c r="H127" s="518">
        <v>0</v>
      </c>
      <c r="I127" s="518">
        <v>48916</v>
      </c>
      <c r="J127" s="518">
        <v>16898</v>
      </c>
      <c r="K127" s="518">
        <v>1519</v>
      </c>
      <c r="L127" s="518">
        <v>10497</v>
      </c>
      <c r="M127" s="518">
        <v>0</v>
      </c>
      <c r="N127" s="780">
        <v>32562</v>
      </c>
      <c r="O127" s="781">
        <v>521698</v>
      </c>
    </row>
    <row r="128" spans="1:15" ht="12.75">
      <c r="A128" s="210" t="s">
        <v>784</v>
      </c>
      <c r="B128" s="518">
        <v>100000</v>
      </c>
      <c r="C128" s="518">
        <v>134764</v>
      </c>
      <c r="D128" s="518">
        <v>1444269</v>
      </c>
      <c r="E128" s="518">
        <v>1679033</v>
      </c>
      <c r="F128" s="548">
        <v>1471457</v>
      </c>
      <c r="G128" s="518">
        <v>0</v>
      </c>
      <c r="H128" s="518">
        <v>157018</v>
      </c>
      <c r="I128" s="518">
        <v>348139</v>
      </c>
      <c r="J128" s="518">
        <v>751758</v>
      </c>
      <c r="K128" s="518">
        <v>581445</v>
      </c>
      <c r="L128" s="518">
        <v>741802</v>
      </c>
      <c r="M128" s="518">
        <v>35114</v>
      </c>
      <c r="N128" s="780">
        <v>207351</v>
      </c>
      <c r="O128" s="781">
        <v>5973117</v>
      </c>
    </row>
    <row r="129" spans="1:15" ht="12.75">
      <c r="A129" s="210" t="s">
        <v>463</v>
      </c>
      <c r="B129" s="518">
        <v>6137</v>
      </c>
      <c r="C129" s="518">
        <v>18028</v>
      </c>
      <c r="D129" s="518">
        <v>155619</v>
      </c>
      <c r="E129" s="518">
        <v>179784</v>
      </c>
      <c r="F129" s="548">
        <v>146669</v>
      </c>
      <c r="G129" s="518">
        <v>22948</v>
      </c>
      <c r="H129" s="518">
        <v>14372</v>
      </c>
      <c r="I129" s="518">
        <v>19934</v>
      </c>
      <c r="J129" s="518">
        <v>91086</v>
      </c>
      <c r="K129" s="518">
        <v>9033</v>
      </c>
      <c r="L129" s="518">
        <v>9614</v>
      </c>
      <c r="M129" s="518">
        <v>0</v>
      </c>
      <c r="N129" s="780">
        <v>23525</v>
      </c>
      <c r="O129" s="781">
        <v>516965</v>
      </c>
    </row>
    <row r="130" spans="1:15" ht="12.75">
      <c r="A130" s="203" t="s">
        <v>123</v>
      </c>
      <c r="B130" s="519">
        <v>170</v>
      </c>
      <c r="C130" s="519">
        <v>2489</v>
      </c>
      <c r="D130" s="519">
        <v>37806</v>
      </c>
      <c r="E130" s="519">
        <v>40465</v>
      </c>
      <c r="F130" s="549">
        <v>61070</v>
      </c>
      <c r="G130" s="519">
        <v>20874</v>
      </c>
      <c r="H130" s="519">
        <v>0</v>
      </c>
      <c r="I130" s="519">
        <v>6443</v>
      </c>
      <c r="J130" s="519">
        <v>700</v>
      </c>
      <c r="K130" s="519">
        <v>418</v>
      </c>
      <c r="L130" s="519">
        <v>2823</v>
      </c>
      <c r="M130" s="519">
        <v>0</v>
      </c>
      <c r="N130" s="782">
        <v>4852</v>
      </c>
      <c r="O130" s="783">
        <v>137645</v>
      </c>
    </row>
    <row r="131" spans="1:15" ht="12.75">
      <c r="A131" s="210" t="s">
        <v>124</v>
      </c>
      <c r="B131" s="518">
        <v>9064</v>
      </c>
      <c r="C131" s="518">
        <v>42201</v>
      </c>
      <c r="D131" s="518">
        <v>217359</v>
      </c>
      <c r="E131" s="518">
        <v>268624</v>
      </c>
      <c r="F131" s="548">
        <v>528858</v>
      </c>
      <c r="G131" s="518">
        <v>7094</v>
      </c>
      <c r="H131" s="518">
        <v>22975</v>
      </c>
      <c r="I131" s="518">
        <v>74634</v>
      </c>
      <c r="J131" s="518">
        <v>455906</v>
      </c>
      <c r="K131" s="518">
        <v>63137</v>
      </c>
      <c r="L131" s="518">
        <v>306326</v>
      </c>
      <c r="M131" s="518">
        <v>334</v>
      </c>
      <c r="N131" s="780">
        <v>69779</v>
      </c>
      <c r="O131" s="781">
        <v>1797667</v>
      </c>
    </row>
    <row r="132" spans="1:15" ht="12.75">
      <c r="A132" s="210" t="s">
        <v>793</v>
      </c>
      <c r="B132" s="518">
        <v>57559</v>
      </c>
      <c r="C132" s="518">
        <v>165934</v>
      </c>
      <c r="D132" s="518">
        <v>729404</v>
      </c>
      <c r="E132" s="518">
        <v>952897</v>
      </c>
      <c r="F132" s="548">
        <v>431141</v>
      </c>
      <c r="G132" s="518">
        <v>26484</v>
      </c>
      <c r="H132" s="518">
        <v>74171</v>
      </c>
      <c r="I132" s="518">
        <v>264770</v>
      </c>
      <c r="J132" s="518">
        <v>153927</v>
      </c>
      <c r="K132" s="518">
        <v>23761</v>
      </c>
      <c r="L132" s="518">
        <v>58770</v>
      </c>
      <c r="M132" s="518">
        <v>0</v>
      </c>
      <c r="N132" s="780">
        <v>62991</v>
      </c>
      <c r="O132" s="781">
        <v>2048912</v>
      </c>
    </row>
    <row r="133" spans="1:15" ht="12.75">
      <c r="A133" s="210" t="s">
        <v>464</v>
      </c>
      <c r="B133" s="518">
        <v>0</v>
      </c>
      <c r="C133" s="518">
        <v>2337</v>
      </c>
      <c r="D133" s="518">
        <v>26806</v>
      </c>
      <c r="E133" s="518">
        <v>29143</v>
      </c>
      <c r="F133" s="548">
        <v>47216</v>
      </c>
      <c r="G133" s="518">
        <v>46273</v>
      </c>
      <c r="H133" s="518">
        <v>4728</v>
      </c>
      <c r="I133" s="518">
        <v>3551</v>
      </c>
      <c r="J133" s="518">
        <v>153044</v>
      </c>
      <c r="K133" s="518">
        <v>280</v>
      </c>
      <c r="L133" s="518">
        <v>1410</v>
      </c>
      <c r="M133" s="518">
        <v>0</v>
      </c>
      <c r="N133" s="780">
        <v>511</v>
      </c>
      <c r="O133" s="781">
        <v>286156</v>
      </c>
    </row>
    <row r="134" spans="1:15" ht="12.75">
      <c r="A134" s="203" t="s">
        <v>126</v>
      </c>
      <c r="B134" s="519">
        <v>22976</v>
      </c>
      <c r="C134" s="519">
        <v>55122</v>
      </c>
      <c r="D134" s="519">
        <v>628376</v>
      </c>
      <c r="E134" s="519">
        <v>706474</v>
      </c>
      <c r="F134" s="549">
        <v>668473</v>
      </c>
      <c r="G134" s="519">
        <v>149137</v>
      </c>
      <c r="H134" s="519">
        <v>66</v>
      </c>
      <c r="I134" s="519">
        <v>98009</v>
      </c>
      <c r="J134" s="519">
        <v>415964</v>
      </c>
      <c r="K134" s="519">
        <v>97138</v>
      </c>
      <c r="L134" s="519">
        <v>240619</v>
      </c>
      <c r="M134" s="519">
        <v>0</v>
      </c>
      <c r="N134" s="782">
        <v>100894</v>
      </c>
      <c r="O134" s="783">
        <v>2476774</v>
      </c>
    </row>
    <row r="135" spans="1:15" ht="12.75">
      <c r="A135" s="210" t="s">
        <v>127</v>
      </c>
      <c r="B135" s="518">
        <v>1041</v>
      </c>
      <c r="C135" s="518">
        <v>10704</v>
      </c>
      <c r="D135" s="518">
        <v>63888</v>
      </c>
      <c r="E135" s="518">
        <v>75633</v>
      </c>
      <c r="F135" s="548">
        <v>30969</v>
      </c>
      <c r="G135" s="518">
        <v>4596</v>
      </c>
      <c r="H135" s="518">
        <v>0</v>
      </c>
      <c r="I135" s="518">
        <v>2189</v>
      </c>
      <c r="J135" s="518">
        <v>54385</v>
      </c>
      <c r="K135" s="518">
        <v>23</v>
      </c>
      <c r="L135" s="518">
        <v>33</v>
      </c>
      <c r="M135" s="518">
        <v>0</v>
      </c>
      <c r="N135" s="780">
        <v>0</v>
      </c>
      <c r="O135" s="781">
        <v>167828</v>
      </c>
    </row>
    <row r="136" spans="1:15" ht="13.5" thickBot="1">
      <c r="A136" s="516"/>
      <c r="B136" s="519"/>
      <c r="C136" s="519"/>
      <c r="D136" s="519"/>
      <c r="E136" s="519"/>
      <c r="F136" s="549"/>
      <c r="G136" s="519"/>
      <c r="H136" s="519"/>
      <c r="I136" s="519"/>
      <c r="J136" s="519"/>
      <c r="K136" s="519"/>
      <c r="L136" s="519"/>
      <c r="M136" s="519"/>
      <c r="N136" s="782"/>
      <c r="O136" s="783"/>
    </row>
    <row r="137" spans="1:15" ht="13.5" thickTop="1">
      <c r="A137" s="553" t="s">
        <v>728</v>
      </c>
      <c r="B137" s="554">
        <v>2947872</v>
      </c>
      <c r="C137" s="554">
        <v>2345145</v>
      </c>
      <c r="D137" s="554">
        <v>17587051</v>
      </c>
      <c r="E137" s="554">
        <v>22880068</v>
      </c>
      <c r="F137" s="555">
        <v>18707238</v>
      </c>
      <c r="G137" s="554">
        <v>2396844</v>
      </c>
      <c r="H137" s="554">
        <v>2942496</v>
      </c>
      <c r="I137" s="554">
        <v>4704751</v>
      </c>
      <c r="J137" s="554">
        <v>7010984</v>
      </c>
      <c r="K137" s="554">
        <v>2318497</v>
      </c>
      <c r="L137" s="554">
        <v>3665417</v>
      </c>
      <c r="M137" s="554">
        <v>650272</v>
      </c>
      <c r="N137" s="786">
        <v>3322970</v>
      </c>
      <c r="O137" s="787">
        <v>68599537</v>
      </c>
    </row>
    <row r="138" spans="1:15" ht="12.75">
      <c r="A138" s="517"/>
      <c r="B138" s="556"/>
      <c r="C138" s="556"/>
      <c r="D138" s="556"/>
      <c r="E138" s="556"/>
      <c r="F138" s="556"/>
      <c r="G138" s="556"/>
      <c r="H138" s="556"/>
      <c r="I138" s="556"/>
      <c r="J138" s="556"/>
      <c r="K138" s="556"/>
      <c r="L138" s="556"/>
      <c r="M138" s="556"/>
      <c r="N138" s="556"/>
      <c r="O138" s="557"/>
    </row>
    <row r="139" spans="1:15" ht="12.75">
      <c r="A139" s="524" t="s">
        <v>465</v>
      </c>
      <c r="B139" s="513"/>
      <c r="C139" s="513"/>
      <c r="D139" s="513"/>
      <c r="E139" s="513"/>
      <c r="F139" s="513"/>
      <c r="G139" s="514"/>
      <c r="H139" s="558" t="s">
        <v>466</v>
      </c>
      <c r="I139" s="513"/>
      <c r="J139" s="513"/>
      <c r="K139" s="513"/>
      <c r="L139" s="513"/>
      <c r="M139" s="513"/>
      <c r="N139" s="513"/>
      <c r="O139" s="523"/>
    </row>
    <row r="140" spans="1:15" ht="12.75">
      <c r="A140" s="524" t="s">
        <v>467</v>
      </c>
      <c r="B140" s="513"/>
      <c r="C140" s="513"/>
      <c r="D140" s="513"/>
      <c r="E140" s="513"/>
      <c r="F140" s="513"/>
      <c r="G140" s="514"/>
      <c r="H140" s="558" t="s">
        <v>300</v>
      </c>
      <c r="I140" s="513"/>
      <c r="J140" s="513"/>
      <c r="K140" s="513"/>
      <c r="L140" s="513"/>
      <c r="M140" s="513"/>
      <c r="N140" s="513"/>
      <c r="O140" s="523"/>
    </row>
    <row r="141" spans="1:15" ht="12.75">
      <c r="A141" s="524" t="s">
        <v>468</v>
      </c>
      <c r="B141" s="513"/>
      <c r="C141" s="513"/>
      <c r="D141" s="513"/>
      <c r="E141" s="513"/>
      <c r="F141" s="513"/>
      <c r="G141" s="514"/>
      <c r="H141" s="558" t="s">
        <v>302</v>
      </c>
      <c r="I141" s="513"/>
      <c r="J141" s="513"/>
      <c r="K141" s="513"/>
      <c r="L141" s="513"/>
      <c r="M141" s="513"/>
      <c r="N141" s="513"/>
      <c r="O141" s="523"/>
    </row>
    <row r="142" spans="1:15" ht="12.75">
      <c r="A142" s="524" t="s">
        <v>469</v>
      </c>
      <c r="B142" s="513"/>
      <c r="C142" s="513"/>
      <c r="D142" s="513"/>
      <c r="E142" s="513"/>
      <c r="F142" s="513"/>
      <c r="G142" s="514"/>
      <c r="H142" s="558" t="s">
        <v>304</v>
      </c>
      <c r="I142" s="513"/>
      <c r="J142" s="513"/>
      <c r="K142" s="513"/>
      <c r="L142" s="513"/>
      <c r="M142" s="513"/>
      <c r="N142" s="513"/>
      <c r="O142" s="523"/>
    </row>
    <row r="143" spans="1:15" ht="12.75">
      <c r="A143" s="524" t="s">
        <v>305</v>
      </c>
      <c r="B143" s="513"/>
      <c r="C143" s="513"/>
      <c r="D143" s="513"/>
      <c r="E143" s="513"/>
      <c r="F143" s="513"/>
      <c r="G143" s="514"/>
      <c r="H143" s="558" t="s">
        <v>306</v>
      </c>
      <c r="I143" s="513"/>
      <c r="J143" s="513"/>
      <c r="K143" s="513"/>
      <c r="L143" s="513"/>
      <c r="M143" s="513"/>
      <c r="N143" s="513"/>
      <c r="O143" s="523"/>
    </row>
    <row r="144" spans="1:15" ht="12.75">
      <c r="A144" s="524" t="s">
        <v>470</v>
      </c>
      <c r="B144" s="513"/>
      <c r="C144" s="513"/>
      <c r="D144" s="513"/>
      <c r="E144" s="513"/>
      <c r="F144" s="513"/>
      <c r="G144" s="514"/>
      <c r="H144" s="558" t="s">
        <v>308</v>
      </c>
      <c r="I144" s="513"/>
      <c r="J144" s="513"/>
      <c r="K144" s="513"/>
      <c r="L144" s="513"/>
      <c r="M144" s="513"/>
      <c r="N144" s="513"/>
      <c r="O144" s="523"/>
    </row>
    <row r="145" spans="1:15" ht="12.75">
      <c r="A145" s="559"/>
      <c r="B145" s="560"/>
      <c r="C145" s="560"/>
      <c r="D145" s="560"/>
      <c r="E145" s="560"/>
      <c r="F145" s="560"/>
      <c r="G145" s="267"/>
      <c r="H145" s="560"/>
      <c r="I145" s="560"/>
      <c r="J145" s="560"/>
      <c r="K145" s="560"/>
      <c r="L145" s="560"/>
      <c r="M145" s="560"/>
      <c r="N145" s="560"/>
      <c r="O145" s="269"/>
    </row>
    <row r="147" ht="12.75">
      <c r="A147" s="416" t="s">
        <v>471</v>
      </c>
    </row>
    <row r="148" ht="12.75">
      <c r="A148" t="s">
        <v>984</v>
      </c>
    </row>
    <row r="149" ht="12.75">
      <c r="A149" s="617" t="s">
        <v>683</v>
      </c>
    </row>
    <row r="150" ht="12.75">
      <c r="A150" t="s">
        <v>684</v>
      </c>
    </row>
  </sheetData>
  <hyperlinks>
    <hyperlink ref="A72" r:id="rId1" display="http://www.fhwa.dot.gov/policyinformation/statistics/2007/lgf2.cfm"/>
    <hyperlink ref="A147" r:id="rId2" display="http://www.fhwa.dot.gov/policyinformation/statistics/2008/xls/lgf2.xls"/>
  </hyperlinks>
  <printOptions/>
  <pageMargins left="0.75" right="0.75" top="1" bottom="1" header="0.5" footer="0.5"/>
  <pageSetup horizontalDpi="600" verticalDpi="600" orientation="portrait" r:id="rId3"/>
</worksheet>
</file>

<file path=xl/worksheets/sheet13.xml><?xml version="1.0" encoding="utf-8"?>
<worksheet xmlns="http://schemas.openxmlformats.org/spreadsheetml/2006/main" xmlns:r="http://schemas.openxmlformats.org/officeDocument/2006/relationships">
  <dimension ref="A1:P73"/>
  <sheetViews>
    <sheetView workbookViewId="0" topLeftCell="A35">
      <selection activeCell="A70" sqref="A70"/>
    </sheetView>
  </sheetViews>
  <sheetFormatPr defaultColWidth="9.140625" defaultRowHeight="12.75"/>
  <cols>
    <col min="1" max="1" width="15.28125" style="0" customWidth="1"/>
    <col min="2" max="2" width="12.140625" style="0" customWidth="1"/>
    <col min="3" max="3" width="10.57421875" style="0" customWidth="1"/>
    <col min="4" max="4" width="9.8515625" style="0" customWidth="1"/>
    <col min="5" max="6" width="12.00390625" style="0" customWidth="1"/>
    <col min="7" max="7" width="8.7109375" style="0" customWidth="1"/>
    <col min="8" max="8" width="10.28125" style="0" customWidth="1"/>
    <col min="9" max="9" width="12.140625" style="0" customWidth="1"/>
    <col min="10" max="10" width="16.8515625" style="0" bestFit="1" customWidth="1"/>
    <col min="11" max="11" width="10.57421875" style="0" bestFit="1" customWidth="1"/>
    <col min="12" max="12" width="9.8515625" style="0" bestFit="1" customWidth="1"/>
    <col min="13" max="13" width="12.00390625" style="0" bestFit="1" customWidth="1"/>
    <col min="14" max="14" width="8.7109375" style="0" customWidth="1"/>
    <col min="15" max="16" width="10.28125" style="0" bestFit="1" customWidth="1"/>
  </cols>
  <sheetData>
    <row r="1" spans="1:16" ht="26.25">
      <c r="A1" s="791" t="s">
        <v>691</v>
      </c>
      <c r="B1" s="792"/>
      <c r="C1" s="792"/>
      <c r="D1" s="792"/>
      <c r="E1" s="792"/>
      <c r="F1" s="792"/>
      <c r="G1" s="792"/>
      <c r="H1" s="792"/>
      <c r="I1" s="792"/>
      <c r="J1" s="792"/>
      <c r="K1" s="792"/>
      <c r="L1" s="792"/>
      <c r="M1" s="792"/>
      <c r="N1" s="792"/>
      <c r="O1" s="792"/>
      <c r="P1" s="793"/>
    </row>
    <row r="2" spans="1:16" ht="19.5">
      <c r="A2" s="792" t="s">
        <v>692</v>
      </c>
      <c r="B2" s="792"/>
      <c r="C2" s="792"/>
      <c r="D2" s="792"/>
      <c r="E2" s="792"/>
      <c r="F2" s="792"/>
      <c r="G2" s="792"/>
      <c r="H2" s="792"/>
      <c r="I2" s="792"/>
      <c r="J2" s="792"/>
      <c r="K2" s="792"/>
      <c r="L2" s="792"/>
      <c r="M2" s="792"/>
      <c r="N2" s="792"/>
      <c r="O2" s="792"/>
      <c r="P2" s="794"/>
    </row>
    <row r="3" spans="1:16" ht="23.25">
      <c r="A3" s="795"/>
      <c r="B3" s="795"/>
      <c r="C3" s="795"/>
      <c r="D3" s="795"/>
      <c r="E3" s="795"/>
      <c r="F3" s="795"/>
      <c r="G3" s="795"/>
      <c r="H3" s="795"/>
      <c r="I3" s="795"/>
      <c r="J3" s="795"/>
      <c r="K3" s="795"/>
      <c r="L3" s="795"/>
      <c r="M3" s="795"/>
      <c r="N3" s="795"/>
      <c r="O3" s="795"/>
      <c r="P3" s="795"/>
    </row>
    <row r="4" spans="1:16" ht="23.25">
      <c r="A4" s="796" t="s">
        <v>571</v>
      </c>
      <c r="B4" s="797"/>
      <c r="C4" s="798"/>
      <c r="D4" s="798"/>
      <c r="E4" s="798"/>
      <c r="F4" s="798"/>
      <c r="G4" s="798"/>
      <c r="H4" s="797" t="s">
        <v>604</v>
      </c>
      <c r="I4" s="797"/>
      <c r="J4" s="798"/>
      <c r="K4" s="798"/>
      <c r="L4" s="798"/>
      <c r="M4" s="798"/>
      <c r="N4" s="798"/>
      <c r="O4" s="799"/>
      <c r="P4" s="800" t="s">
        <v>693</v>
      </c>
    </row>
    <row r="5" spans="1:16" ht="12.75">
      <c r="A5" s="801"/>
      <c r="B5" s="802" t="s">
        <v>605</v>
      </c>
      <c r="C5" s="802"/>
      <c r="D5" s="802"/>
      <c r="E5" s="802"/>
      <c r="F5" s="802"/>
      <c r="G5" s="802"/>
      <c r="H5" s="803"/>
      <c r="I5" s="804" t="s">
        <v>606</v>
      </c>
      <c r="J5" s="804"/>
      <c r="K5" s="804"/>
      <c r="L5" s="804"/>
      <c r="M5" s="804"/>
      <c r="N5" s="804"/>
      <c r="O5" s="805"/>
      <c r="P5" s="801"/>
    </row>
    <row r="6" spans="1:16" ht="12.75">
      <c r="A6" s="806"/>
      <c r="B6" s="807"/>
      <c r="C6" s="808" t="s">
        <v>490</v>
      </c>
      <c r="D6" s="807"/>
      <c r="E6" s="807"/>
      <c r="F6" s="807"/>
      <c r="G6" s="807"/>
      <c r="H6" s="809"/>
      <c r="I6" s="810"/>
      <c r="J6" s="811" t="s">
        <v>490</v>
      </c>
      <c r="K6" s="811" t="s">
        <v>490</v>
      </c>
      <c r="L6" s="810"/>
      <c r="M6" s="810"/>
      <c r="N6" s="810"/>
      <c r="O6" s="812"/>
      <c r="P6" s="810"/>
    </row>
    <row r="7" spans="1:16" ht="12.75">
      <c r="A7" s="813" t="s">
        <v>491</v>
      </c>
      <c r="B7" s="811" t="s">
        <v>607</v>
      </c>
      <c r="C7" s="811" t="s">
        <v>608</v>
      </c>
      <c r="D7" s="811" t="s">
        <v>609</v>
      </c>
      <c r="E7" s="811" t="s">
        <v>610</v>
      </c>
      <c r="F7" s="811" t="s">
        <v>609</v>
      </c>
      <c r="G7" s="811" t="s">
        <v>492</v>
      </c>
      <c r="H7" s="814" t="s">
        <v>488</v>
      </c>
      <c r="I7" s="811" t="s">
        <v>607</v>
      </c>
      <c r="J7" s="811" t="s">
        <v>611</v>
      </c>
      <c r="K7" s="811" t="s">
        <v>608</v>
      </c>
      <c r="L7" s="811" t="s">
        <v>609</v>
      </c>
      <c r="M7" s="811" t="s">
        <v>612</v>
      </c>
      <c r="N7" s="811" t="s">
        <v>492</v>
      </c>
      <c r="O7" s="814" t="s">
        <v>488</v>
      </c>
      <c r="P7" s="811" t="s">
        <v>488</v>
      </c>
    </row>
    <row r="8" spans="1:16" ht="12.75">
      <c r="A8" s="815"/>
      <c r="B8" s="816"/>
      <c r="C8" s="817" t="s">
        <v>613</v>
      </c>
      <c r="D8" s="817" t="s">
        <v>613</v>
      </c>
      <c r="E8" s="817" t="s">
        <v>612</v>
      </c>
      <c r="F8" s="817" t="s">
        <v>612</v>
      </c>
      <c r="G8" s="816"/>
      <c r="H8" s="818"/>
      <c r="I8" s="816"/>
      <c r="J8" s="817" t="s">
        <v>614</v>
      </c>
      <c r="K8" s="817" t="s">
        <v>613</v>
      </c>
      <c r="L8" s="817" t="s">
        <v>613</v>
      </c>
      <c r="M8" s="816"/>
      <c r="N8" s="816"/>
      <c r="O8" s="818"/>
      <c r="P8" s="816"/>
    </row>
    <row r="9" spans="1:16" ht="12.75">
      <c r="A9" s="806" t="s">
        <v>1028</v>
      </c>
      <c r="B9" s="742">
        <v>5933</v>
      </c>
      <c r="C9" s="742">
        <v>6306</v>
      </c>
      <c r="D9" s="742">
        <v>4472</v>
      </c>
      <c r="E9" s="742">
        <v>4666</v>
      </c>
      <c r="F9" s="742">
        <v>1639</v>
      </c>
      <c r="G9" s="742">
        <v>6777</v>
      </c>
      <c r="H9" s="743">
        <v>29793</v>
      </c>
      <c r="I9" s="742">
        <v>7577</v>
      </c>
      <c r="J9" s="742">
        <v>676</v>
      </c>
      <c r="K9" s="742">
        <v>7712</v>
      </c>
      <c r="L9" s="742">
        <v>5829</v>
      </c>
      <c r="M9" s="742">
        <v>2155</v>
      </c>
      <c r="N9" s="742">
        <v>7668</v>
      </c>
      <c r="O9" s="743">
        <v>31617</v>
      </c>
      <c r="P9" s="830">
        <v>61410</v>
      </c>
    </row>
    <row r="10" spans="1:16" ht="12.75">
      <c r="A10" s="806" t="s">
        <v>1033</v>
      </c>
      <c r="B10" s="742">
        <v>852</v>
      </c>
      <c r="C10" s="742">
        <v>318</v>
      </c>
      <c r="D10" s="742">
        <v>171</v>
      </c>
      <c r="E10" s="742">
        <v>562</v>
      </c>
      <c r="F10" s="742">
        <v>156</v>
      </c>
      <c r="G10" s="742">
        <v>518</v>
      </c>
      <c r="H10" s="743">
        <v>2577</v>
      </c>
      <c r="I10" s="742">
        <v>699</v>
      </c>
      <c r="J10" s="742">
        <v>0</v>
      </c>
      <c r="K10" s="742">
        <v>467</v>
      </c>
      <c r="L10" s="742">
        <v>748</v>
      </c>
      <c r="M10" s="742">
        <v>351</v>
      </c>
      <c r="N10" s="742">
        <v>311</v>
      </c>
      <c r="O10" s="743">
        <v>2576</v>
      </c>
      <c r="P10" s="830">
        <v>5153</v>
      </c>
    </row>
    <row r="11" spans="1:16" ht="12.75">
      <c r="A11" s="806" t="s">
        <v>1038</v>
      </c>
      <c r="B11" s="742">
        <v>7344</v>
      </c>
      <c r="C11" s="742">
        <v>2869</v>
      </c>
      <c r="D11" s="742">
        <v>2359</v>
      </c>
      <c r="E11" s="742">
        <v>2728</v>
      </c>
      <c r="F11" s="742">
        <v>541</v>
      </c>
      <c r="G11" s="742">
        <v>3745</v>
      </c>
      <c r="H11" s="743">
        <v>19586</v>
      </c>
      <c r="I11" s="742">
        <v>6082</v>
      </c>
      <c r="J11" s="742">
        <v>7321</v>
      </c>
      <c r="K11" s="742">
        <v>12586</v>
      </c>
      <c r="L11" s="742">
        <v>7977</v>
      </c>
      <c r="M11" s="742">
        <v>3086</v>
      </c>
      <c r="N11" s="742">
        <v>6325</v>
      </c>
      <c r="O11" s="743">
        <v>43377</v>
      </c>
      <c r="P11" s="830">
        <v>62963</v>
      </c>
    </row>
    <row r="12" spans="1:16" ht="12.75">
      <c r="A12" s="815" t="s">
        <v>1043</v>
      </c>
      <c r="B12" s="744">
        <v>4692</v>
      </c>
      <c r="C12" s="744">
        <v>4710</v>
      </c>
      <c r="D12" s="744">
        <v>3265</v>
      </c>
      <c r="E12" s="744">
        <v>4735</v>
      </c>
      <c r="F12" s="744">
        <v>720</v>
      </c>
      <c r="G12" s="744">
        <v>1960</v>
      </c>
      <c r="H12" s="819">
        <v>20082</v>
      </c>
      <c r="I12" s="744">
        <v>3879</v>
      </c>
      <c r="J12" s="744">
        <v>891</v>
      </c>
      <c r="K12" s="744">
        <v>3426</v>
      </c>
      <c r="L12" s="744">
        <v>2691</v>
      </c>
      <c r="M12" s="744">
        <v>985</v>
      </c>
      <c r="N12" s="744">
        <v>1217</v>
      </c>
      <c r="O12" s="819">
        <v>13089</v>
      </c>
      <c r="P12" s="831">
        <v>33171</v>
      </c>
    </row>
    <row r="13" spans="1:16" ht="12.75">
      <c r="A13" s="806" t="s">
        <v>725</v>
      </c>
      <c r="B13" s="742">
        <v>18879</v>
      </c>
      <c r="C13" s="742">
        <v>17150</v>
      </c>
      <c r="D13" s="742">
        <v>9555</v>
      </c>
      <c r="E13" s="742">
        <v>9523</v>
      </c>
      <c r="F13" s="742">
        <v>2766</v>
      </c>
      <c r="G13" s="742">
        <v>2898</v>
      </c>
      <c r="H13" s="743">
        <v>60771</v>
      </c>
      <c r="I13" s="742">
        <v>70332</v>
      </c>
      <c r="J13" s="742">
        <v>56163</v>
      </c>
      <c r="K13" s="742">
        <v>59711</v>
      </c>
      <c r="L13" s="742">
        <v>48892</v>
      </c>
      <c r="M13" s="742">
        <v>17833</v>
      </c>
      <c r="N13" s="742">
        <v>14610</v>
      </c>
      <c r="O13" s="743">
        <v>267541</v>
      </c>
      <c r="P13" s="830">
        <v>328312</v>
      </c>
    </row>
    <row r="14" spans="1:16" ht="12.75">
      <c r="A14" s="806" t="s">
        <v>806</v>
      </c>
      <c r="B14" s="742">
        <v>4596</v>
      </c>
      <c r="C14" s="742">
        <v>4061</v>
      </c>
      <c r="D14" s="742">
        <v>2805</v>
      </c>
      <c r="E14" s="742">
        <v>1840</v>
      </c>
      <c r="F14" s="742">
        <v>783</v>
      </c>
      <c r="G14" s="742">
        <v>1565</v>
      </c>
      <c r="H14" s="743">
        <v>15650</v>
      </c>
      <c r="I14" s="742">
        <v>7334</v>
      </c>
      <c r="J14" s="742">
        <v>4543</v>
      </c>
      <c r="K14" s="742">
        <v>9933</v>
      </c>
      <c r="L14" s="742">
        <v>5306</v>
      </c>
      <c r="M14" s="742">
        <v>2640</v>
      </c>
      <c r="N14" s="742">
        <v>3307</v>
      </c>
      <c r="O14" s="743">
        <v>33063</v>
      </c>
      <c r="P14" s="830">
        <v>48713</v>
      </c>
    </row>
    <row r="15" spans="1:16" ht="12.75">
      <c r="A15" s="806" t="s">
        <v>1056</v>
      </c>
      <c r="B15" s="742">
        <v>710</v>
      </c>
      <c r="C15" s="742">
        <v>831</v>
      </c>
      <c r="D15" s="742">
        <v>484</v>
      </c>
      <c r="E15" s="742">
        <v>1013</v>
      </c>
      <c r="F15" s="742">
        <v>150</v>
      </c>
      <c r="G15" s="742">
        <v>806</v>
      </c>
      <c r="H15" s="743">
        <v>3994</v>
      </c>
      <c r="I15" s="742">
        <v>9699</v>
      </c>
      <c r="J15" s="742">
        <v>3928</v>
      </c>
      <c r="K15" s="742">
        <v>3854</v>
      </c>
      <c r="L15" s="742">
        <v>5304</v>
      </c>
      <c r="M15" s="742">
        <v>2613</v>
      </c>
      <c r="N15" s="742">
        <v>2661</v>
      </c>
      <c r="O15" s="743">
        <v>28059</v>
      </c>
      <c r="P15" s="830">
        <v>32053</v>
      </c>
    </row>
    <row r="16" spans="1:16" ht="12.75">
      <c r="A16" s="815" t="s">
        <v>729</v>
      </c>
      <c r="B16" s="744">
        <v>0</v>
      </c>
      <c r="C16" s="744">
        <v>1348</v>
      </c>
      <c r="D16" s="744">
        <v>275</v>
      </c>
      <c r="E16" s="744">
        <v>631</v>
      </c>
      <c r="F16" s="744">
        <v>111</v>
      </c>
      <c r="G16" s="744">
        <v>444</v>
      </c>
      <c r="H16" s="819">
        <v>2809</v>
      </c>
      <c r="I16" s="744">
        <v>1289</v>
      </c>
      <c r="J16" s="744">
        <v>463</v>
      </c>
      <c r="K16" s="744">
        <v>1890</v>
      </c>
      <c r="L16" s="744">
        <v>1005</v>
      </c>
      <c r="M16" s="744">
        <v>835</v>
      </c>
      <c r="N16" s="744">
        <v>1192</v>
      </c>
      <c r="O16" s="819">
        <v>6674</v>
      </c>
      <c r="P16" s="831">
        <v>9483</v>
      </c>
    </row>
    <row r="17" spans="1:16" ht="12.75">
      <c r="A17" s="806" t="s">
        <v>615</v>
      </c>
      <c r="B17" s="742">
        <v>0</v>
      </c>
      <c r="C17" s="742">
        <v>0</v>
      </c>
      <c r="D17" s="742">
        <v>0</v>
      </c>
      <c r="E17" s="742">
        <v>0</v>
      </c>
      <c r="F17" s="742">
        <v>0</v>
      </c>
      <c r="G17" s="742">
        <v>0</v>
      </c>
      <c r="H17" s="743">
        <v>0</v>
      </c>
      <c r="I17" s="742">
        <v>409</v>
      </c>
      <c r="J17" s="742">
        <v>386</v>
      </c>
      <c r="K17" s="742">
        <v>1033</v>
      </c>
      <c r="L17" s="742">
        <v>742</v>
      </c>
      <c r="M17" s="742">
        <v>305</v>
      </c>
      <c r="N17" s="742">
        <v>734</v>
      </c>
      <c r="O17" s="743">
        <v>3609</v>
      </c>
      <c r="P17" s="830">
        <v>3609</v>
      </c>
    </row>
    <row r="18" spans="1:16" ht="12.75">
      <c r="A18" s="806" t="s">
        <v>731</v>
      </c>
      <c r="B18" s="742">
        <v>10169</v>
      </c>
      <c r="C18" s="742">
        <v>10747</v>
      </c>
      <c r="D18" s="742">
        <v>4584</v>
      </c>
      <c r="E18" s="742">
        <v>4066</v>
      </c>
      <c r="F18" s="742">
        <v>1815</v>
      </c>
      <c r="G18" s="742">
        <v>6663</v>
      </c>
      <c r="H18" s="743">
        <v>38044</v>
      </c>
      <c r="I18" s="742">
        <v>25882</v>
      </c>
      <c r="J18" s="742">
        <v>12825</v>
      </c>
      <c r="K18" s="742">
        <v>40783</v>
      </c>
      <c r="L18" s="742">
        <v>29476</v>
      </c>
      <c r="M18" s="742">
        <v>20880</v>
      </c>
      <c r="N18" s="742">
        <v>38231</v>
      </c>
      <c r="O18" s="743">
        <v>168077</v>
      </c>
      <c r="P18" s="830">
        <v>206121</v>
      </c>
    </row>
    <row r="19" spans="1:16" ht="12.75">
      <c r="A19" s="806" t="s">
        <v>740</v>
      </c>
      <c r="B19" s="742">
        <v>10277</v>
      </c>
      <c r="C19" s="742">
        <v>6737</v>
      </c>
      <c r="D19" s="742">
        <v>7205</v>
      </c>
      <c r="E19" s="742">
        <v>6453</v>
      </c>
      <c r="F19" s="742">
        <v>3552</v>
      </c>
      <c r="G19" s="742">
        <v>7172</v>
      </c>
      <c r="H19" s="743">
        <v>41396</v>
      </c>
      <c r="I19" s="742">
        <v>20095</v>
      </c>
      <c r="J19" s="742">
        <v>2445</v>
      </c>
      <c r="K19" s="742">
        <v>13540</v>
      </c>
      <c r="L19" s="742">
        <v>16059</v>
      </c>
      <c r="M19" s="742">
        <v>5100</v>
      </c>
      <c r="N19" s="742">
        <v>13906</v>
      </c>
      <c r="O19" s="743">
        <v>71145</v>
      </c>
      <c r="P19" s="830">
        <v>112541</v>
      </c>
    </row>
    <row r="20" spans="1:16" ht="12.75">
      <c r="A20" s="815" t="s">
        <v>1078</v>
      </c>
      <c r="B20" s="744">
        <v>111</v>
      </c>
      <c r="C20" s="744">
        <v>535</v>
      </c>
      <c r="D20" s="744">
        <v>652</v>
      </c>
      <c r="E20" s="744">
        <v>302</v>
      </c>
      <c r="F20" s="744">
        <v>38</v>
      </c>
      <c r="G20" s="744">
        <v>849</v>
      </c>
      <c r="H20" s="819">
        <v>2487</v>
      </c>
      <c r="I20" s="744">
        <v>1903</v>
      </c>
      <c r="J20" s="744">
        <v>541</v>
      </c>
      <c r="K20" s="744">
        <v>1996</v>
      </c>
      <c r="L20" s="744">
        <v>701</v>
      </c>
      <c r="M20" s="744">
        <v>968</v>
      </c>
      <c r="N20" s="744">
        <v>1749</v>
      </c>
      <c r="O20" s="819">
        <v>7858</v>
      </c>
      <c r="P20" s="831">
        <v>10345</v>
      </c>
    </row>
    <row r="21" spans="1:16" ht="12.75">
      <c r="A21" s="806" t="s">
        <v>1083</v>
      </c>
      <c r="B21" s="742">
        <v>2260</v>
      </c>
      <c r="C21" s="742">
        <v>2361</v>
      </c>
      <c r="D21" s="742">
        <v>1018</v>
      </c>
      <c r="E21" s="742">
        <v>1309</v>
      </c>
      <c r="F21" s="742">
        <v>254</v>
      </c>
      <c r="G21" s="742">
        <v>2317</v>
      </c>
      <c r="H21" s="743">
        <v>9519</v>
      </c>
      <c r="I21" s="742">
        <v>1323</v>
      </c>
      <c r="J21" s="742">
        <v>0</v>
      </c>
      <c r="K21" s="742">
        <v>1951</v>
      </c>
      <c r="L21" s="742">
        <v>1534</v>
      </c>
      <c r="M21" s="742">
        <v>540</v>
      </c>
      <c r="N21" s="742">
        <v>915</v>
      </c>
      <c r="O21" s="743">
        <v>6263</v>
      </c>
      <c r="P21" s="830">
        <v>15782</v>
      </c>
    </row>
    <row r="22" spans="1:16" ht="12.75">
      <c r="A22" s="806" t="s">
        <v>742</v>
      </c>
      <c r="B22" s="742">
        <v>9319</v>
      </c>
      <c r="C22" s="742">
        <v>3880</v>
      </c>
      <c r="D22" s="742">
        <v>5047</v>
      </c>
      <c r="E22" s="742">
        <v>5507</v>
      </c>
      <c r="F22" s="742">
        <v>468</v>
      </c>
      <c r="G22" s="742">
        <v>3945</v>
      </c>
      <c r="H22" s="743">
        <v>28166</v>
      </c>
      <c r="I22" s="742">
        <v>21691</v>
      </c>
      <c r="J22" s="742">
        <v>1557</v>
      </c>
      <c r="K22" s="742">
        <v>21786</v>
      </c>
      <c r="L22" s="742">
        <v>15954</v>
      </c>
      <c r="M22" s="742">
        <v>8605</v>
      </c>
      <c r="N22" s="742">
        <v>9724</v>
      </c>
      <c r="O22" s="743">
        <v>79317</v>
      </c>
      <c r="P22" s="830">
        <v>107483</v>
      </c>
    </row>
    <row r="23" spans="1:16" ht="12.75">
      <c r="A23" s="806" t="s">
        <v>616</v>
      </c>
      <c r="B23" s="742">
        <v>7244</v>
      </c>
      <c r="C23" s="742">
        <v>5902</v>
      </c>
      <c r="D23" s="742">
        <v>4360</v>
      </c>
      <c r="E23" s="742">
        <v>11319</v>
      </c>
      <c r="F23" s="742">
        <v>2538</v>
      </c>
      <c r="G23" s="742">
        <v>3294</v>
      </c>
      <c r="H23" s="743">
        <v>34657</v>
      </c>
      <c r="I23" s="742">
        <v>9705</v>
      </c>
      <c r="J23" s="742">
        <v>1208</v>
      </c>
      <c r="K23" s="742">
        <v>9453</v>
      </c>
      <c r="L23" s="742">
        <v>7099</v>
      </c>
      <c r="M23" s="742">
        <v>2375</v>
      </c>
      <c r="N23" s="742">
        <v>6981</v>
      </c>
      <c r="O23" s="743">
        <v>36821</v>
      </c>
      <c r="P23" s="830">
        <v>71478</v>
      </c>
    </row>
    <row r="24" spans="1:16" ht="12.75">
      <c r="A24" s="815" t="s">
        <v>1096</v>
      </c>
      <c r="B24" s="744">
        <v>4848</v>
      </c>
      <c r="C24" s="744">
        <v>5520</v>
      </c>
      <c r="D24" s="744">
        <v>2631</v>
      </c>
      <c r="E24" s="744">
        <v>3442</v>
      </c>
      <c r="F24" s="744">
        <v>872</v>
      </c>
      <c r="G24" s="744">
        <v>1539</v>
      </c>
      <c r="H24" s="819">
        <v>18852</v>
      </c>
      <c r="I24" s="744">
        <v>2581</v>
      </c>
      <c r="J24" s="744">
        <v>0</v>
      </c>
      <c r="K24" s="744">
        <v>3531</v>
      </c>
      <c r="L24" s="744">
        <v>3382</v>
      </c>
      <c r="M24" s="744">
        <v>1025</v>
      </c>
      <c r="N24" s="744">
        <v>1882</v>
      </c>
      <c r="O24" s="819">
        <v>12401</v>
      </c>
      <c r="P24" s="831">
        <v>31253</v>
      </c>
    </row>
    <row r="25" spans="1:16" ht="12.75">
      <c r="A25" s="806" t="s">
        <v>747</v>
      </c>
      <c r="B25" s="742">
        <v>3247</v>
      </c>
      <c r="C25" s="742">
        <v>4289</v>
      </c>
      <c r="D25" s="742">
        <v>2096</v>
      </c>
      <c r="E25" s="742">
        <v>2685</v>
      </c>
      <c r="F25" s="742">
        <v>264</v>
      </c>
      <c r="G25" s="742">
        <v>1716</v>
      </c>
      <c r="H25" s="743">
        <v>14297</v>
      </c>
      <c r="I25" s="742">
        <v>3727</v>
      </c>
      <c r="J25" s="742">
        <v>1788</v>
      </c>
      <c r="K25" s="742">
        <v>3500</v>
      </c>
      <c r="L25" s="742">
        <v>3303</v>
      </c>
      <c r="M25" s="742">
        <v>1150</v>
      </c>
      <c r="N25" s="742">
        <v>2283</v>
      </c>
      <c r="O25" s="743">
        <v>15751</v>
      </c>
      <c r="P25" s="830">
        <v>30048</v>
      </c>
    </row>
    <row r="26" spans="1:16" ht="12.75">
      <c r="A26" s="806" t="s">
        <v>749</v>
      </c>
      <c r="B26" s="742">
        <v>6806</v>
      </c>
      <c r="C26" s="742">
        <v>7077</v>
      </c>
      <c r="D26" s="742">
        <v>2918</v>
      </c>
      <c r="E26" s="742">
        <v>5032</v>
      </c>
      <c r="F26" s="742">
        <v>2385</v>
      </c>
      <c r="G26" s="742">
        <v>3455</v>
      </c>
      <c r="H26" s="743">
        <v>27673</v>
      </c>
      <c r="I26" s="742">
        <v>6287</v>
      </c>
      <c r="J26" s="742">
        <v>774</v>
      </c>
      <c r="K26" s="742">
        <v>5687</v>
      </c>
      <c r="L26" s="742">
        <v>3708</v>
      </c>
      <c r="M26" s="742">
        <v>1669</v>
      </c>
      <c r="N26" s="742">
        <v>2265</v>
      </c>
      <c r="O26" s="743">
        <v>20390</v>
      </c>
      <c r="P26" s="830">
        <v>48063</v>
      </c>
    </row>
    <row r="27" spans="1:16" ht="12.75">
      <c r="A27" s="806" t="s">
        <v>751</v>
      </c>
      <c r="B27" s="742">
        <v>5464</v>
      </c>
      <c r="C27" s="742">
        <v>2496</v>
      </c>
      <c r="D27" s="742">
        <v>3107</v>
      </c>
      <c r="E27" s="742">
        <v>4294</v>
      </c>
      <c r="F27" s="742">
        <v>1499</v>
      </c>
      <c r="G27" s="742">
        <v>2640</v>
      </c>
      <c r="H27" s="743">
        <v>19500</v>
      </c>
      <c r="I27" s="742">
        <v>7396</v>
      </c>
      <c r="J27" s="742">
        <v>547</v>
      </c>
      <c r="K27" s="742">
        <v>7636</v>
      </c>
      <c r="L27" s="742">
        <v>6052</v>
      </c>
      <c r="M27" s="742">
        <v>2840</v>
      </c>
      <c r="N27" s="742">
        <v>1405</v>
      </c>
      <c r="O27" s="743">
        <v>25876</v>
      </c>
      <c r="P27" s="830">
        <v>45376</v>
      </c>
    </row>
    <row r="28" spans="1:16" ht="12.75">
      <c r="A28" s="815" t="s">
        <v>754</v>
      </c>
      <c r="B28" s="744">
        <v>2289</v>
      </c>
      <c r="C28" s="744">
        <v>1947</v>
      </c>
      <c r="D28" s="744">
        <v>1846</v>
      </c>
      <c r="E28" s="744">
        <v>2430</v>
      </c>
      <c r="F28" s="744">
        <v>880</v>
      </c>
      <c r="G28" s="744">
        <v>1456</v>
      </c>
      <c r="H28" s="819">
        <v>10848</v>
      </c>
      <c r="I28" s="744">
        <v>847</v>
      </c>
      <c r="J28" s="744">
        <v>166</v>
      </c>
      <c r="K28" s="744">
        <v>765</v>
      </c>
      <c r="L28" s="744">
        <v>978</v>
      </c>
      <c r="M28" s="744">
        <v>1004</v>
      </c>
      <c r="N28" s="744">
        <v>427</v>
      </c>
      <c r="O28" s="819">
        <v>4187</v>
      </c>
      <c r="P28" s="831">
        <v>15035</v>
      </c>
    </row>
    <row r="29" spans="1:16" ht="12.75">
      <c r="A29" s="806" t="s">
        <v>756</v>
      </c>
      <c r="B29" s="742">
        <v>3564</v>
      </c>
      <c r="C29" s="742">
        <v>3529</v>
      </c>
      <c r="D29" s="742">
        <v>2315</v>
      </c>
      <c r="E29" s="742">
        <v>2178</v>
      </c>
      <c r="F29" s="742">
        <v>1330</v>
      </c>
      <c r="G29" s="742">
        <v>1673</v>
      </c>
      <c r="H29" s="743">
        <v>14589</v>
      </c>
      <c r="I29" s="742">
        <v>13451</v>
      </c>
      <c r="J29" s="742">
        <v>5736</v>
      </c>
      <c r="K29" s="742">
        <v>10229</v>
      </c>
      <c r="L29" s="742">
        <v>6208</v>
      </c>
      <c r="M29" s="742">
        <v>3253</v>
      </c>
      <c r="N29" s="742">
        <v>3037</v>
      </c>
      <c r="O29" s="743">
        <v>41914</v>
      </c>
      <c r="P29" s="830">
        <v>56503</v>
      </c>
    </row>
    <row r="30" spans="1:16" ht="12.75">
      <c r="A30" s="806" t="s">
        <v>758</v>
      </c>
      <c r="B30" s="742">
        <v>1271</v>
      </c>
      <c r="C30" s="742">
        <v>829</v>
      </c>
      <c r="D30" s="742">
        <v>646</v>
      </c>
      <c r="E30" s="742">
        <v>633</v>
      </c>
      <c r="F30" s="742">
        <v>155</v>
      </c>
      <c r="G30" s="742">
        <v>689</v>
      </c>
      <c r="H30" s="743">
        <v>4223</v>
      </c>
      <c r="I30" s="742">
        <v>15092</v>
      </c>
      <c r="J30" s="742">
        <v>5534</v>
      </c>
      <c r="K30" s="742">
        <v>11216</v>
      </c>
      <c r="L30" s="742">
        <v>8740</v>
      </c>
      <c r="M30" s="742">
        <v>2934</v>
      </c>
      <c r="N30" s="742">
        <v>7332</v>
      </c>
      <c r="O30" s="743">
        <v>50848</v>
      </c>
      <c r="P30" s="830">
        <v>55071</v>
      </c>
    </row>
    <row r="31" spans="1:16" ht="12.75">
      <c r="A31" s="806" t="s">
        <v>1125</v>
      </c>
      <c r="B31" s="742">
        <v>5649</v>
      </c>
      <c r="C31" s="742">
        <v>7015</v>
      </c>
      <c r="D31" s="742">
        <v>6976</v>
      </c>
      <c r="E31" s="742">
        <v>9076</v>
      </c>
      <c r="F31" s="742">
        <v>969</v>
      </c>
      <c r="G31" s="742">
        <v>2390</v>
      </c>
      <c r="H31" s="743">
        <v>32075</v>
      </c>
      <c r="I31" s="742">
        <v>16418</v>
      </c>
      <c r="J31" s="742">
        <v>5784</v>
      </c>
      <c r="K31" s="742">
        <v>19701</v>
      </c>
      <c r="L31" s="742">
        <v>17854</v>
      </c>
      <c r="M31" s="742">
        <v>5918</v>
      </c>
      <c r="N31" s="742">
        <v>6864</v>
      </c>
      <c r="O31" s="743">
        <v>72539</v>
      </c>
      <c r="P31" s="830">
        <v>104614</v>
      </c>
    </row>
    <row r="32" spans="1:16" ht="12.75">
      <c r="A32" s="815" t="s">
        <v>617</v>
      </c>
      <c r="B32" s="744">
        <v>4756</v>
      </c>
      <c r="C32" s="744">
        <v>7919</v>
      </c>
      <c r="D32" s="744">
        <v>5374</v>
      </c>
      <c r="E32" s="744">
        <v>4795</v>
      </c>
      <c r="F32" s="744">
        <v>1409</v>
      </c>
      <c r="G32" s="744">
        <v>2901</v>
      </c>
      <c r="H32" s="819">
        <v>27154</v>
      </c>
      <c r="I32" s="744">
        <v>7998</v>
      </c>
      <c r="J32" s="744">
        <v>3365</v>
      </c>
      <c r="K32" s="744">
        <v>4272</v>
      </c>
      <c r="L32" s="744">
        <v>7897</v>
      </c>
      <c r="M32" s="744">
        <v>2421</v>
      </c>
      <c r="N32" s="744">
        <v>4126</v>
      </c>
      <c r="O32" s="819">
        <v>30079</v>
      </c>
      <c r="P32" s="831">
        <v>57233</v>
      </c>
    </row>
    <row r="33" spans="1:16" ht="12.75">
      <c r="A33" s="806" t="s">
        <v>1135</v>
      </c>
      <c r="B33" s="742">
        <v>4223</v>
      </c>
      <c r="C33" s="742">
        <v>5704</v>
      </c>
      <c r="D33" s="742">
        <v>3899</v>
      </c>
      <c r="E33" s="742">
        <v>4740</v>
      </c>
      <c r="F33" s="742">
        <v>508</v>
      </c>
      <c r="G33" s="742">
        <v>7628</v>
      </c>
      <c r="H33" s="743">
        <v>26702</v>
      </c>
      <c r="I33" s="742">
        <v>3488</v>
      </c>
      <c r="J33" s="742">
        <v>560</v>
      </c>
      <c r="K33" s="742">
        <v>5140</v>
      </c>
      <c r="L33" s="742">
        <v>2293</v>
      </c>
      <c r="M33" s="742">
        <v>1668</v>
      </c>
      <c r="N33" s="742">
        <v>3486</v>
      </c>
      <c r="O33" s="743">
        <v>16635</v>
      </c>
      <c r="P33" s="830">
        <v>43337</v>
      </c>
    </row>
    <row r="34" spans="1:16" ht="12.75">
      <c r="A34" s="806" t="s">
        <v>1140</v>
      </c>
      <c r="B34" s="742">
        <v>6209</v>
      </c>
      <c r="C34" s="742">
        <v>8416</v>
      </c>
      <c r="D34" s="742">
        <v>3738</v>
      </c>
      <c r="E34" s="742">
        <v>5280</v>
      </c>
      <c r="F34" s="742">
        <v>706</v>
      </c>
      <c r="G34" s="742">
        <v>3653</v>
      </c>
      <c r="H34" s="743">
        <v>28002</v>
      </c>
      <c r="I34" s="742">
        <v>12365</v>
      </c>
      <c r="J34" s="742">
        <v>4586</v>
      </c>
      <c r="K34" s="742">
        <v>7321</v>
      </c>
      <c r="L34" s="742">
        <v>5586</v>
      </c>
      <c r="M34" s="742">
        <v>3161</v>
      </c>
      <c r="N34" s="742">
        <v>8130</v>
      </c>
      <c r="O34" s="743">
        <v>41149</v>
      </c>
      <c r="P34" s="830">
        <v>69151</v>
      </c>
    </row>
    <row r="35" spans="1:16" ht="12.75">
      <c r="A35" s="806" t="s">
        <v>1145</v>
      </c>
      <c r="B35" s="742">
        <v>2535</v>
      </c>
      <c r="C35" s="742">
        <v>2365</v>
      </c>
      <c r="D35" s="742">
        <v>1184</v>
      </c>
      <c r="E35" s="742">
        <v>1105</v>
      </c>
      <c r="F35" s="742">
        <v>399</v>
      </c>
      <c r="G35" s="742">
        <v>1046</v>
      </c>
      <c r="H35" s="743">
        <v>8634</v>
      </c>
      <c r="I35" s="742">
        <v>370</v>
      </c>
      <c r="J35" s="742">
        <v>0</v>
      </c>
      <c r="K35" s="742">
        <v>974</v>
      </c>
      <c r="L35" s="742">
        <v>523</v>
      </c>
      <c r="M35" s="742">
        <v>231</v>
      </c>
      <c r="N35" s="742">
        <v>575</v>
      </c>
      <c r="O35" s="743">
        <v>2673</v>
      </c>
      <c r="P35" s="830">
        <v>11307</v>
      </c>
    </row>
    <row r="36" spans="1:16" ht="12.75">
      <c r="A36" s="815" t="s">
        <v>807</v>
      </c>
      <c r="B36" s="744">
        <v>2777</v>
      </c>
      <c r="C36" s="744">
        <v>3064</v>
      </c>
      <c r="D36" s="744">
        <v>2447</v>
      </c>
      <c r="E36" s="744">
        <v>1633</v>
      </c>
      <c r="F36" s="744">
        <v>256</v>
      </c>
      <c r="G36" s="744">
        <v>1088</v>
      </c>
      <c r="H36" s="819">
        <v>11265</v>
      </c>
      <c r="I36" s="744">
        <v>1400</v>
      </c>
      <c r="J36" s="744">
        <v>283</v>
      </c>
      <c r="K36" s="744">
        <v>2790</v>
      </c>
      <c r="L36" s="744">
        <v>1973</v>
      </c>
      <c r="M36" s="744">
        <v>591</v>
      </c>
      <c r="N36" s="744">
        <v>1137</v>
      </c>
      <c r="O36" s="819">
        <v>8174</v>
      </c>
      <c r="P36" s="831">
        <v>19439</v>
      </c>
    </row>
    <row r="37" spans="1:16" ht="12.75">
      <c r="A37" s="806" t="s">
        <v>1154</v>
      </c>
      <c r="B37" s="742">
        <v>2024</v>
      </c>
      <c r="C37" s="742">
        <v>1704</v>
      </c>
      <c r="D37" s="742">
        <v>560</v>
      </c>
      <c r="E37" s="742">
        <v>565</v>
      </c>
      <c r="F37" s="742">
        <v>165</v>
      </c>
      <c r="G37" s="742">
        <v>509</v>
      </c>
      <c r="H37" s="743">
        <v>5527</v>
      </c>
      <c r="I37" s="742">
        <v>3617</v>
      </c>
      <c r="J37" s="742">
        <v>1931</v>
      </c>
      <c r="K37" s="742">
        <v>2744</v>
      </c>
      <c r="L37" s="742">
        <v>4471</v>
      </c>
      <c r="M37" s="742">
        <v>1197</v>
      </c>
      <c r="N37" s="742">
        <v>2659</v>
      </c>
      <c r="O37" s="743">
        <v>16619</v>
      </c>
      <c r="P37" s="830">
        <v>22146</v>
      </c>
    </row>
    <row r="38" spans="1:16" ht="12.75">
      <c r="A38" s="806" t="s">
        <v>760</v>
      </c>
      <c r="B38" s="742">
        <v>1267</v>
      </c>
      <c r="C38" s="742">
        <v>1435</v>
      </c>
      <c r="D38" s="742">
        <v>1012</v>
      </c>
      <c r="E38" s="742">
        <v>1155</v>
      </c>
      <c r="F38" s="742">
        <v>497</v>
      </c>
      <c r="G38" s="742">
        <v>553</v>
      </c>
      <c r="H38" s="743">
        <v>5919</v>
      </c>
      <c r="I38" s="742">
        <v>1597</v>
      </c>
      <c r="J38" s="742">
        <v>1081</v>
      </c>
      <c r="K38" s="742">
        <v>1356</v>
      </c>
      <c r="L38" s="742">
        <v>1833</v>
      </c>
      <c r="M38" s="742">
        <v>973</v>
      </c>
      <c r="N38" s="742">
        <v>700</v>
      </c>
      <c r="O38" s="743">
        <v>7540</v>
      </c>
      <c r="P38" s="830">
        <v>13459</v>
      </c>
    </row>
    <row r="39" spans="1:16" ht="12.75">
      <c r="A39" s="806" t="s">
        <v>762</v>
      </c>
      <c r="B39" s="742">
        <v>1590</v>
      </c>
      <c r="C39" s="742">
        <v>1967</v>
      </c>
      <c r="D39" s="742">
        <v>718</v>
      </c>
      <c r="E39" s="742">
        <v>1199</v>
      </c>
      <c r="F39" s="742">
        <v>631</v>
      </c>
      <c r="G39" s="742">
        <v>802</v>
      </c>
      <c r="H39" s="743">
        <v>6907</v>
      </c>
      <c r="I39" s="742">
        <v>14356</v>
      </c>
      <c r="J39" s="742">
        <v>11752</v>
      </c>
      <c r="K39" s="742">
        <v>16964</v>
      </c>
      <c r="L39" s="742">
        <v>10916</v>
      </c>
      <c r="M39" s="742">
        <v>4917</v>
      </c>
      <c r="N39" s="742">
        <v>10340</v>
      </c>
      <c r="O39" s="743">
        <v>69245</v>
      </c>
      <c r="P39" s="830">
        <v>76152</v>
      </c>
    </row>
    <row r="40" spans="1:16" ht="12.75">
      <c r="A40" s="815" t="s">
        <v>1167</v>
      </c>
      <c r="B40" s="744">
        <v>4619</v>
      </c>
      <c r="C40" s="744">
        <v>3276</v>
      </c>
      <c r="D40" s="744">
        <v>1636</v>
      </c>
      <c r="E40" s="744">
        <v>1131</v>
      </c>
      <c r="F40" s="744">
        <v>566</v>
      </c>
      <c r="G40" s="744">
        <v>4330</v>
      </c>
      <c r="H40" s="819">
        <v>15558</v>
      </c>
      <c r="I40" s="744">
        <v>2658</v>
      </c>
      <c r="J40" s="744">
        <v>4</v>
      </c>
      <c r="K40" s="744">
        <v>4333</v>
      </c>
      <c r="L40" s="744">
        <v>1474</v>
      </c>
      <c r="M40" s="744">
        <v>1112</v>
      </c>
      <c r="N40" s="744">
        <v>1711</v>
      </c>
      <c r="O40" s="819">
        <v>11292</v>
      </c>
      <c r="P40" s="831">
        <v>26850</v>
      </c>
    </row>
    <row r="41" spans="1:16" ht="12.75">
      <c r="A41" s="806" t="s">
        <v>766</v>
      </c>
      <c r="B41" s="742">
        <v>6333</v>
      </c>
      <c r="C41" s="742">
        <v>3957</v>
      </c>
      <c r="D41" s="742">
        <v>5117</v>
      </c>
      <c r="E41" s="742">
        <v>4224</v>
      </c>
      <c r="F41" s="742">
        <v>9489</v>
      </c>
      <c r="G41" s="742">
        <v>4646</v>
      </c>
      <c r="H41" s="743">
        <v>33766</v>
      </c>
      <c r="I41" s="742">
        <v>20664</v>
      </c>
      <c r="J41" s="742">
        <v>17143</v>
      </c>
      <c r="K41" s="742">
        <v>19685</v>
      </c>
      <c r="L41" s="742">
        <v>21646</v>
      </c>
      <c r="M41" s="742">
        <v>9183</v>
      </c>
      <c r="N41" s="742">
        <v>14650</v>
      </c>
      <c r="O41" s="743">
        <v>102971</v>
      </c>
      <c r="P41" s="830">
        <v>136737</v>
      </c>
    </row>
    <row r="42" spans="1:16" ht="12.75">
      <c r="A42" s="806" t="s">
        <v>1176</v>
      </c>
      <c r="B42" s="742">
        <v>6487</v>
      </c>
      <c r="C42" s="742">
        <v>8474</v>
      </c>
      <c r="D42" s="742">
        <v>5464</v>
      </c>
      <c r="E42" s="742">
        <v>9574</v>
      </c>
      <c r="F42" s="742">
        <v>3451</v>
      </c>
      <c r="G42" s="742">
        <v>5021</v>
      </c>
      <c r="H42" s="743">
        <v>38471</v>
      </c>
      <c r="I42" s="742">
        <v>14528</v>
      </c>
      <c r="J42" s="742">
        <v>4986</v>
      </c>
      <c r="K42" s="742">
        <v>12612</v>
      </c>
      <c r="L42" s="742">
        <v>10934</v>
      </c>
      <c r="M42" s="742">
        <v>4264</v>
      </c>
      <c r="N42" s="742">
        <v>17803</v>
      </c>
      <c r="O42" s="743">
        <v>65127</v>
      </c>
      <c r="P42" s="830">
        <v>103598</v>
      </c>
    </row>
    <row r="43" spans="1:16" ht="12.75">
      <c r="A43" s="806" t="s">
        <v>1181</v>
      </c>
      <c r="B43" s="742">
        <v>1447</v>
      </c>
      <c r="C43" s="742">
        <v>1616</v>
      </c>
      <c r="D43" s="742">
        <v>650</v>
      </c>
      <c r="E43" s="742">
        <v>1023</v>
      </c>
      <c r="F43" s="742">
        <v>0</v>
      </c>
      <c r="G43" s="742">
        <v>891</v>
      </c>
      <c r="H43" s="743">
        <v>5627</v>
      </c>
      <c r="I43" s="742">
        <v>384</v>
      </c>
      <c r="J43" s="742">
        <v>0</v>
      </c>
      <c r="K43" s="742">
        <v>653</v>
      </c>
      <c r="L43" s="742">
        <v>517</v>
      </c>
      <c r="M43" s="742">
        <v>253</v>
      </c>
      <c r="N43" s="742">
        <v>410</v>
      </c>
      <c r="O43" s="743">
        <v>2217</v>
      </c>
      <c r="P43" s="830">
        <v>7844</v>
      </c>
    </row>
    <row r="44" spans="1:16" ht="12.75">
      <c r="A44" s="815" t="s">
        <v>772</v>
      </c>
      <c r="B44" s="744">
        <v>9377</v>
      </c>
      <c r="C44" s="744">
        <v>6465</v>
      </c>
      <c r="D44" s="744">
        <v>4259</v>
      </c>
      <c r="E44" s="744">
        <v>8616</v>
      </c>
      <c r="F44" s="744">
        <v>2010</v>
      </c>
      <c r="G44" s="744">
        <v>5898</v>
      </c>
      <c r="H44" s="819">
        <v>36625</v>
      </c>
      <c r="I44" s="744">
        <v>23306</v>
      </c>
      <c r="J44" s="744">
        <v>5501</v>
      </c>
      <c r="K44" s="744">
        <v>12676</v>
      </c>
      <c r="L44" s="744">
        <v>12607</v>
      </c>
      <c r="M44" s="744">
        <v>7040</v>
      </c>
      <c r="N44" s="744">
        <v>12876</v>
      </c>
      <c r="O44" s="819">
        <v>74006</v>
      </c>
      <c r="P44" s="831">
        <v>110631</v>
      </c>
    </row>
    <row r="45" spans="1:16" ht="12.75">
      <c r="A45" s="806" t="s">
        <v>1186</v>
      </c>
      <c r="B45" s="742">
        <v>5031</v>
      </c>
      <c r="C45" s="742">
        <v>4882</v>
      </c>
      <c r="D45" s="742">
        <v>3002</v>
      </c>
      <c r="E45" s="742">
        <v>7079</v>
      </c>
      <c r="F45" s="742">
        <v>217</v>
      </c>
      <c r="G45" s="742">
        <v>2717</v>
      </c>
      <c r="H45" s="743">
        <v>22928</v>
      </c>
      <c r="I45" s="742">
        <v>4663</v>
      </c>
      <c r="J45" s="742">
        <v>2595</v>
      </c>
      <c r="K45" s="742">
        <v>5515</v>
      </c>
      <c r="L45" s="742">
        <v>5371</v>
      </c>
      <c r="M45" s="742">
        <v>1203</v>
      </c>
      <c r="N45" s="742">
        <v>5297</v>
      </c>
      <c r="O45" s="743">
        <v>24644</v>
      </c>
      <c r="P45" s="830">
        <v>47572</v>
      </c>
    </row>
    <row r="46" spans="1:16" ht="12.75">
      <c r="A46" s="806" t="s">
        <v>1194</v>
      </c>
      <c r="B46" s="742">
        <v>4381</v>
      </c>
      <c r="C46" s="742">
        <v>4710</v>
      </c>
      <c r="D46" s="742">
        <v>2068</v>
      </c>
      <c r="E46" s="742">
        <v>2067</v>
      </c>
      <c r="F46" s="742">
        <v>611</v>
      </c>
      <c r="G46" s="742">
        <v>1410</v>
      </c>
      <c r="H46" s="743">
        <v>15247</v>
      </c>
      <c r="I46" s="742">
        <v>4575</v>
      </c>
      <c r="J46" s="742">
        <v>1344</v>
      </c>
      <c r="K46" s="742">
        <v>5140</v>
      </c>
      <c r="L46" s="742">
        <v>3733</v>
      </c>
      <c r="M46" s="742">
        <v>2325</v>
      </c>
      <c r="N46" s="742">
        <v>2386</v>
      </c>
      <c r="O46" s="743">
        <v>19503</v>
      </c>
      <c r="P46" s="830">
        <v>34750</v>
      </c>
    </row>
    <row r="47" spans="1:16" ht="12.75">
      <c r="A47" s="806" t="s">
        <v>776</v>
      </c>
      <c r="B47" s="742">
        <v>10825</v>
      </c>
      <c r="C47" s="742">
        <v>6757</v>
      </c>
      <c r="D47" s="742">
        <v>7089</v>
      </c>
      <c r="E47" s="742">
        <v>4863</v>
      </c>
      <c r="F47" s="742">
        <v>2197</v>
      </c>
      <c r="G47" s="742">
        <v>7303</v>
      </c>
      <c r="H47" s="743">
        <v>39034</v>
      </c>
      <c r="I47" s="742">
        <v>14974</v>
      </c>
      <c r="J47" s="742">
        <v>7181</v>
      </c>
      <c r="K47" s="742">
        <v>17853</v>
      </c>
      <c r="L47" s="742">
        <v>13484</v>
      </c>
      <c r="M47" s="742">
        <v>8540</v>
      </c>
      <c r="N47" s="742">
        <v>7633</v>
      </c>
      <c r="O47" s="743">
        <v>69665</v>
      </c>
      <c r="P47" s="830">
        <v>108699</v>
      </c>
    </row>
    <row r="48" spans="1:16" ht="12.75">
      <c r="A48" s="815" t="s">
        <v>779</v>
      </c>
      <c r="B48" s="744">
        <v>427</v>
      </c>
      <c r="C48" s="744">
        <v>127</v>
      </c>
      <c r="D48" s="744">
        <v>133</v>
      </c>
      <c r="E48" s="744">
        <v>177</v>
      </c>
      <c r="F48" s="744">
        <v>37</v>
      </c>
      <c r="G48" s="744">
        <v>23</v>
      </c>
      <c r="H48" s="819">
        <v>924</v>
      </c>
      <c r="I48" s="744">
        <v>1969</v>
      </c>
      <c r="J48" s="744">
        <v>1207</v>
      </c>
      <c r="K48" s="744">
        <v>2260</v>
      </c>
      <c r="L48" s="744">
        <v>1195</v>
      </c>
      <c r="M48" s="744">
        <v>792</v>
      </c>
      <c r="N48" s="744">
        <v>289</v>
      </c>
      <c r="O48" s="819">
        <v>7712</v>
      </c>
      <c r="P48" s="831">
        <v>8636</v>
      </c>
    </row>
    <row r="49" spans="1:16" ht="12.75">
      <c r="A49" s="806" t="s">
        <v>781</v>
      </c>
      <c r="B49" s="742">
        <v>7694</v>
      </c>
      <c r="C49" s="742">
        <v>3678</v>
      </c>
      <c r="D49" s="742">
        <v>5385</v>
      </c>
      <c r="E49" s="742">
        <v>5947</v>
      </c>
      <c r="F49" s="742">
        <v>304</v>
      </c>
      <c r="G49" s="742">
        <v>2331</v>
      </c>
      <c r="H49" s="743">
        <v>25339</v>
      </c>
      <c r="I49" s="742">
        <v>6176</v>
      </c>
      <c r="J49" s="742">
        <v>852</v>
      </c>
      <c r="K49" s="742">
        <v>7662</v>
      </c>
      <c r="L49" s="742">
        <v>5491</v>
      </c>
      <c r="M49" s="742">
        <v>3474</v>
      </c>
      <c r="N49" s="742">
        <v>2115</v>
      </c>
      <c r="O49" s="743">
        <v>25770</v>
      </c>
      <c r="P49" s="830">
        <v>51109</v>
      </c>
    </row>
    <row r="50" spans="1:16" ht="12.75">
      <c r="A50" s="806" t="s">
        <v>1211</v>
      </c>
      <c r="B50" s="742">
        <v>1958</v>
      </c>
      <c r="C50" s="742">
        <v>1656</v>
      </c>
      <c r="D50" s="742">
        <v>1028</v>
      </c>
      <c r="E50" s="742">
        <v>1159</v>
      </c>
      <c r="F50" s="742">
        <v>122</v>
      </c>
      <c r="G50" s="742">
        <v>493</v>
      </c>
      <c r="H50" s="743">
        <v>6416</v>
      </c>
      <c r="I50" s="742">
        <v>606</v>
      </c>
      <c r="J50" s="742">
        <v>39</v>
      </c>
      <c r="K50" s="742">
        <v>596</v>
      </c>
      <c r="L50" s="742">
        <v>860</v>
      </c>
      <c r="M50" s="742">
        <v>223</v>
      </c>
      <c r="N50" s="742">
        <v>265</v>
      </c>
      <c r="O50" s="743">
        <v>2589</v>
      </c>
      <c r="P50" s="830">
        <v>9005</v>
      </c>
    </row>
    <row r="51" spans="1:16" ht="12.75">
      <c r="A51" s="806" t="s">
        <v>1216</v>
      </c>
      <c r="B51" s="742">
        <v>9094</v>
      </c>
      <c r="C51" s="742">
        <v>5647</v>
      </c>
      <c r="D51" s="742">
        <v>5342</v>
      </c>
      <c r="E51" s="742">
        <v>2972</v>
      </c>
      <c r="F51" s="742">
        <v>2842</v>
      </c>
      <c r="G51" s="742">
        <v>3204</v>
      </c>
      <c r="H51" s="743">
        <v>29101</v>
      </c>
      <c r="I51" s="742">
        <v>11442</v>
      </c>
      <c r="J51" s="742">
        <v>1925</v>
      </c>
      <c r="K51" s="742">
        <v>11355</v>
      </c>
      <c r="L51" s="742">
        <v>8520</v>
      </c>
      <c r="M51" s="742">
        <v>2984</v>
      </c>
      <c r="N51" s="742">
        <v>5852</v>
      </c>
      <c r="O51" s="743">
        <v>42078</v>
      </c>
      <c r="P51" s="830">
        <v>71179</v>
      </c>
    </row>
    <row r="52" spans="1:16" ht="12.75">
      <c r="A52" s="815" t="s">
        <v>784</v>
      </c>
      <c r="B52" s="744">
        <v>18398</v>
      </c>
      <c r="C52" s="744">
        <v>22005</v>
      </c>
      <c r="D52" s="744">
        <v>15519</v>
      </c>
      <c r="E52" s="744">
        <v>19370</v>
      </c>
      <c r="F52" s="744">
        <v>3471</v>
      </c>
      <c r="G52" s="744">
        <v>7203</v>
      </c>
      <c r="H52" s="819">
        <v>85966</v>
      </c>
      <c r="I52" s="744">
        <v>37132</v>
      </c>
      <c r="J52" s="744">
        <v>26976</v>
      </c>
      <c r="K52" s="744">
        <v>39235</v>
      </c>
      <c r="L52" s="744">
        <v>27874</v>
      </c>
      <c r="M52" s="744">
        <v>17028</v>
      </c>
      <c r="N52" s="744">
        <v>9232</v>
      </c>
      <c r="O52" s="819">
        <v>157477</v>
      </c>
      <c r="P52" s="831">
        <v>243443</v>
      </c>
    </row>
    <row r="53" spans="1:16" ht="12.75">
      <c r="A53" s="806" t="s">
        <v>1225</v>
      </c>
      <c r="B53" s="742">
        <v>3360</v>
      </c>
      <c r="C53" s="742">
        <v>1582</v>
      </c>
      <c r="D53" s="742">
        <v>970</v>
      </c>
      <c r="E53" s="742">
        <v>961</v>
      </c>
      <c r="F53" s="742">
        <v>218</v>
      </c>
      <c r="G53" s="742">
        <v>993</v>
      </c>
      <c r="H53" s="743">
        <v>8084</v>
      </c>
      <c r="I53" s="742">
        <v>6133</v>
      </c>
      <c r="J53" s="742">
        <v>210</v>
      </c>
      <c r="K53" s="742">
        <v>3181</v>
      </c>
      <c r="L53" s="742">
        <v>3504</v>
      </c>
      <c r="M53" s="742">
        <v>1573</v>
      </c>
      <c r="N53" s="742">
        <v>4147</v>
      </c>
      <c r="O53" s="743">
        <v>18748</v>
      </c>
      <c r="P53" s="830">
        <v>26832</v>
      </c>
    </row>
    <row r="54" spans="1:16" ht="12.75">
      <c r="A54" s="806" t="s">
        <v>1230</v>
      </c>
      <c r="B54" s="742">
        <v>1266</v>
      </c>
      <c r="C54" s="742">
        <v>752</v>
      </c>
      <c r="D54" s="742">
        <v>986</v>
      </c>
      <c r="E54" s="742">
        <v>1410</v>
      </c>
      <c r="F54" s="742">
        <v>220</v>
      </c>
      <c r="G54" s="742">
        <v>1097</v>
      </c>
      <c r="H54" s="743">
        <v>5731</v>
      </c>
      <c r="I54" s="742">
        <v>375</v>
      </c>
      <c r="J54" s="742">
        <v>73</v>
      </c>
      <c r="K54" s="742">
        <v>458</v>
      </c>
      <c r="L54" s="742">
        <v>397</v>
      </c>
      <c r="M54" s="742">
        <v>243</v>
      </c>
      <c r="N54" s="742">
        <v>417</v>
      </c>
      <c r="O54" s="743">
        <v>1963</v>
      </c>
      <c r="P54" s="830">
        <v>7694</v>
      </c>
    </row>
    <row r="55" spans="1:16" ht="12.75">
      <c r="A55" s="806" t="s">
        <v>788</v>
      </c>
      <c r="B55" s="742">
        <v>9076</v>
      </c>
      <c r="C55" s="742">
        <v>6634</v>
      </c>
      <c r="D55" s="742">
        <v>5630</v>
      </c>
      <c r="E55" s="742">
        <v>5793</v>
      </c>
      <c r="F55" s="742">
        <v>585</v>
      </c>
      <c r="G55" s="742">
        <v>3176</v>
      </c>
      <c r="H55" s="743">
        <v>30894</v>
      </c>
      <c r="I55" s="742">
        <v>15263</v>
      </c>
      <c r="J55" s="742">
        <v>3966</v>
      </c>
      <c r="K55" s="742">
        <v>11996</v>
      </c>
      <c r="L55" s="742">
        <v>10454</v>
      </c>
      <c r="M55" s="742">
        <v>4275</v>
      </c>
      <c r="N55" s="742">
        <v>5229</v>
      </c>
      <c r="O55" s="743">
        <v>51183</v>
      </c>
      <c r="P55" s="830">
        <v>82077</v>
      </c>
    </row>
    <row r="56" spans="1:16" ht="12.75">
      <c r="A56" s="815" t="s">
        <v>793</v>
      </c>
      <c r="B56" s="744">
        <v>4622</v>
      </c>
      <c r="C56" s="744">
        <v>4112</v>
      </c>
      <c r="D56" s="744">
        <v>1962</v>
      </c>
      <c r="E56" s="744">
        <v>3801</v>
      </c>
      <c r="F56" s="744">
        <v>1057</v>
      </c>
      <c r="G56" s="744">
        <v>1171</v>
      </c>
      <c r="H56" s="819">
        <v>16725</v>
      </c>
      <c r="I56" s="744">
        <v>10940</v>
      </c>
      <c r="J56" s="744">
        <v>5359</v>
      </c>
      <c r="K56" s="744">
        <v>8838</v>
      </c>
      <c r="L56" s="744">
        <v>7475</v>
      </c>
      <c r="M56" s="744">
        <v>3175</v>
      </c>
      <c r="N56" s="744">
        <v>4427</v>
      </c>
      <c r="O56" s="819">
        <v>40214</v>
      </c>
      <c r="P56" s="831">
        <v>56939</v>
      </c>
    </row>
    <row r="57" spans="1:16" ht="12.75">
      <c r="A57" s="806" t="s">
        <v>795</v>
      </c>
      <c r="B57" s="742">
        <v>3202</v>
      </c>
      <c r="C57" s="742">
        <v>2634</v>
      </c>
      <c r="D57" s="742">
        <v>1649</v>
      </c>
      <c r="E57" s="742">
        <v>3223</v>
      </c>
      <c r="F57" s="742">
        <v>370</v>
      </c>
      <c r="G57" s="742">
        <v>1080</v>
      </c>
      <c r="H57" s="743">
        <v>12158</v>
      </c>
      <c r="I57" s="742">
        <v>2835</v>
      </c>
      <c r="J57" s="742">
        <v>76</v>
      </c>
      <c r="K57" s="742">
        <v>2040</v>
      </c>
      <c r="L57" s="742">
        <v>2170</v>
      </c>
      <c r="M57" s="742">
        <v>679</v>
      </c>
      <c r="N57" s="742">
        <v>606</v>
      </c>
      <c r="O57" s="743">
        <v>8406</v>
      </c>
      <c r="P57" s="830">
        <v>20564</v>
      </c>
    </row>
    <row r="58" spans="1:16" ht="12.75">
      <c r="A58" s="806" t="s">
        <v>1247</v>
      </c>
      <c r="B58" s="742">
        <v>5395</v>
      </c>
      <c r="C58" s="742">
        <v>8415</v>
      </c>
      <c r="D58" s="742">
        <v>5217</v>
      </c>
      <c r="E58" s="742">
        <v>4363</v>
      </c>
      <c r="F58" s="742">
        <v>1240</v>
      </c>
      <c r="G58" s="742">
        <v>3565</v>
      </c>
      <c r="H58" s="743">
        <v>28195</v>
      </c>
      <c r="I58" s="742">
        <v>5348</v>
      </c>
      <c r="J58" s="742">
        <v>4055</v>
      </c>
      <c r="K58" s="742">
        <v>8905</v>
      </c>
      <c r="L58" s="742">
        <v>5037</v>
      </c>
      <c r="M58" s="742">
        <v>1591</v>
      </c>
      <c r="N58" s="742">
        <v>6362</v>
      </c>
      <c r="O58" s="743">
        <v>31298</v>
      </c>
      <c r="P58" s="830">
        <v>59493</v>
      </c>
    </row>
    <row r="59" spans="1:16" ht="13.5" thickBot="1">
      <c r="A59" s="806" t="s">
        <v>1252</v>
      </c>
      <c r="B59" s="742">
        <v>2541</v>
      </c>
      <c r="C59" s="742">
        <v>1644</v>
      </c>
      <c r="D59" s="742">
        <v>586</v>
      </c>
      <c r="E59" s="742">
        <v>684</v>
      </c>
      <c r="F59" s="742">
        <v>718</v>
      </c>
      <c r="G59" s="742">
        <v>643</v>
      </c>
      <c r="H59" s="743">
        <v>6816</v>
      </c>
      <c r="I59" s="742">
        <v>455</v>
      </c>
      <c r="J59" s="742">
        <v>9</v>
      </c>
      <c r="K59" s="742">
        <v>741</v>
      </c>
      <c r="L59" s="742">
        <v>337</v>
      </c>
      <c r="M59" s="742">
        <v>481</v>
      </c>
      <c r="N59" s="742">
        <v>527</v>
      </c>
      <c r="O59" s="743">
        <v>2550</v>
      </c>
      <c r="P59" s="830">
        <v>9366</v>
      </c>
    </row>
    <row r="60" spans="1:16" ht="13.5" thickTop="1">
      <c r="A60" s="820" t="s">
        <v>618</v>
      </c>
      <c r="B60" s="821">
        <v>256438</v>
      </c>
      <c r="C60" s="821">
        <v>232054</v>
      </c>
      <c r="D60" s="821">
        <v>161411</v>
      </c>
      <c r="E60" s="821">
        <v>193333</v>
      </c>
      <c r="F60" s="821">
        <v>58181</v>
      </c>
      <c r="G60" s="821">
        <v>133886</v>
      </c>
      <c r="H60" s="822">
        <v>1035303</v>
      </c>
      <c r="I60" s="821">
        <v>483315</v>
      </c>
      <c r="J60" s="821">
        <v>220335</v>
      </c>
      <c r="K60" s="821">
        <v>469681</v>
      </c>
      <c r="L60" s="821">
        <v>378114</v>
      </c>
      <c r="M60" s="821">
        <v>174661</v>
      </c>
      <c r="N60" s="821">
        <v>268413</v>
      </c>
      <c r="O60" s="822">
        <v>1994519</v>
      </c>
      <c r="P60" s="832">
        <v>3029822</v>
      </c>
    </row>
    <row r="61" spans="1:16" ht="12.75">
      <c r="A61" s="815" t="s">
        <v>619</v>
      </c>
      <c r="B61" s="744">
        <v>395</v>
      </c>
      <c r="C61" s="744">
        <v>252</v>
      </c>
      <c r="D61" s="744">
        <v>268</v>
      </c>
      <c r="E61" s="744">
        <v>143</v>
      </c>
      <c r="F61" s="744">
        <v>142</v>
      </c>
      <c r="G61" s="744">
        <v>95</v>
      </c>
      <c r="H61" s="819">
        <v>1295</v>
      </c>
      <c r="I61" s="744">
        <v>5309</v>
      </c>
      <c r="J61" s="744">
        <v>1193</v>
      </c>
      <c r="K61" s="744">
        <v>3544</v>
      </c>
      <c r="L61" s="744">
        <v>3675</v>
      </c>
      <c r="M61" s="744">
        <v>2248</v>
      </c>
      <c r="N61" s="744">
        <v>1941</v>
      </c>
      <c r="O61" s="819">
        <v>17910</v>
      </c>
      <c r="P61" s="744">
        <v>19205</v>
      </c>
    </row>
    <row r="62" spans="1:16" ht="12.75">
      <c r="A62" s="823" t="s">
        <v>797</v>
      </c>
      <c r="B62" s="744">
        <v>256833</v>
      </c>
      <c r="C62" s="744">
        <v>232306</v>
      </c>
      <c r="D62" s="744">
        <v>161679</v>
      </c>
      <c r="E62" s="744">
        <v>193476</v>
      </c>
      <c r="F62" s="744">
        <v>58323</v>
      </c>
      <c r="G62" s="744">
        <v>133981</v>
      </c>
      <c r="H62" s="819">
        <v>1036598</v>
      </c>
      <c r="I62" s="744">
        <v>488624</v>
      </c>
      <c r="J62" s="744">
        <v>221528</v>
      </c>
      <c r="K62" s="744">
        <v>473225</v>
      </c>
      <c r="L62" s="744">
        <v>381789</v>
      </c>
      <c r="M62" s="744">
        <v>176909</v>
      </c>
      <c r="N62" s="744">
        <v>270354</v>
      </c>
      <c r="O62" s="819">
        <v>2012429</v>
      </c>
      <c r="P62" s="744">
        <v>3049027</v>
      </c>
    </row>
    <row r="63" spans="1:16" ht="23.25">
      <c r="A63" s="745" t="s">
        <v>694</v>
      </c>
      <c r="B63" s="824"/>
      <c r="C63" s="824"/>
      <c r="D63" s="824"/>
      <c r="E63" s="824"/>
      <c r="F63" s="824"/>
      <c r="G63" s="824"/>
      <c r="H63" s="824"/>
      <c r="I63" s="824"/>
      <c r="J63" s="825"/>
      <c r="K63" s="824"/>
      <c r="L63" s="824"/>
      <c r="M63" s="824"/>
      <c r="N63" s="824"/>
      <c r="O63" s="824"/>
      <c r="P63" s="826"/>
    </row>
    <row r="64" spans="1:9" ht="12.75">
      <c r="A64" s="827" t="s">
        <v>695</v>
      </c>
      <c r="B64" s="827"/>
      <c r="C64" s="827"/>
      <c r="D64" s="827"/>
      <c r="E64" s="827"/>
      <c r="F64" s="827"/>
      <c r="G64" s="362"/>
      <c r="H64" s="362"/>
      <c r="I64" s="362"/>
    </row>
    <row r="65" spans="1:9" ht="12.75">
      <c r="A65" s="827"/>
      <c r="B65" s="827"/>
      <c r="C65" s="827"/>
      <c r="D65" s="827"/>
      <c r="E65" s="827"/>
      <c r="F65" s="827"/>
      <c r="G65" s="362"/>
      <c r="H65" s="362"/>
      <c r="I65" s="362"/>
    </row>
    <row r="66" spans="1:9" ht="12.75">
      <c r="A66" s="828" t="s">
        <v>696</v>
      </c>
      <c r="B66" s="573" t="s">
        <v>697</v>
      </c>
      <c r="C66" s="827"/>
      <c r="D66" s="827"/>
      <c r="E66" s="827"/>
      <c r="F66" s="827"/>
      <c r="G66" s="362"/>
      <c r="H66" s="362"/>
      <c r="I66" s="362"/>
    </row>
    <row r="67" spans="1:6" ht="12.75">
      <c r="A67" s="829" t="s">
        <v>506</v>
      </c>
      <c r="B67" s="827" t="s">
        <v>698</v>
      </c>
      <c r="C67" s="827"/>
      <c r="D67" s="827"/>
      <c r="E67" s="827"/>
      <c r="F67" s="827"/>
    </row>
    <row r="68" spans="1:6" ht="12.75">
      <c r="A68" s="829" t="s">
        <v>507</v>
      </c>
      <c r="B68" s="827" t="s">
        <v>699</v>
      </c>
      <c r="C68" s="827"/>
      <c r="D68" s="827"/>
      <c r="E68" s="827"/>
      <c r="F68" s="827"/>
    </row>
    <row r="70" ht="12.75">
      <c r="A70" s="416" t="s">
        <v>700</v>
      </c>
    </row>
    <row r="71" ht="12.75">
      <c r="A71" t="s">
        <v>603</v>
      </c>
    </row>
    <row r="73" spans="1:3" ht="12.75">
      <c r="A73" s="664" t="s">
        <v>324</v>
      </c>
      <c r="B73" s="664"/>
      <c r="C73" s="664"/>
    </row>
  </sheetData>
  <hyperlinks>
    <hyperlink ref="A70" r:id="rId1" display="http://www.fhwa.dot.gov/policyinformation/statistics/2007/xls/vm2.xls"/>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R73"/>
  <sheetViews>
    <sheetView workbookViewId="0" topLeftCell="A1">
      <selection activeCell="B5" sqref="B5"/>
    </sheetView>
  </sheetViews>
  <sheetFormatPr defaultColWidth="9.140625" defaultRowHeight="12.75"/>
  <cols>
    <col min="2" max="2" width="14.28125" style="0" customWidth="1"/>
    <col min="3" max="14" width="9.57421875" style="0" bestFit="1" customWidth="1"/>
  </cols>
  <sheetData>
    <row r="1" spans="1:2" ht="12.75">
      <c r="A1" s="941"/>
      <c r="B1" s="746"/>
    </row>
    <row r="2" spans="1:2" ht="12.75">
      <c r="A2" s="941"/>
      <c r="B2" s="746"/>
    </row>
    <row r="3" spans="1:2" ht="12.75">
      <c r="A3" s="941"/>
      <c r="B3" s="747"/>
    </row>
    <row r="4" spans="1:18" ht="15.75">
      <c r="A4" s="941"/>
      <c r="B4" s="769" t="s">
        <v>620</v>
      </c>
      <c r="C4" s="768"/>
      <c r="D4" s="768"/>
      <c r="E4" s="768"/>
      <c r="F4" s="768"/>
      <c r="G4" s="768"/>
      <c r="H4" s="768"/>
      <c r="I4" s="768"/>
      <c r="J4" s="768"/>
      <c r="K4" s="768"/>
      <c r="L4" s="768"/>
      <c r="M4" s="768"/>
      <c r="N4" s="768"/>
      <c r="O4" s="768"/>
      <c r="P4" s="768"/>
      <c r="Q4" s="768"/>
      <c r="R4" s="768"/>
    </row>
    <row r="5" spans="1:2" ht="12.75">
      <c r="A5" s="941"/>
      <c r="B5" s="770" t="s">
        <v>621</v>
      </c>
    </row>
    <row r="6" spans="1:2" ht="12.75">
      <c r="A6" s="941"/>
      <c r="B6" s="770"/>
    </row>
    <row r="7" spans="1:2" ht="12.75">
      <c r="A7" s="941"/>
      <c r="B7" s="771" t="s">
        <v>622</v>
      </c>
    </row>
    <row r="8" spans="1:14" ht="9.75" customHeight="1" thickBot="1">
      <c r="A8" s="942"/>
      <c r="B8" s="776" t="s">
        <v>623</v>
      </c>
      <c r="C8" s="765"/>
      <c r="D8" s="765"/>
      <c r="E8" s="765"/>
      <c r="F8" s="765"/>
      <c r="G8" s="765"/>
      <c r="H8" s="765"/>
      <c r="I8" s="765"/>
      <c r="J8" s="765"/>
      <c r="K8" s="765"/>
      <c r="L8" s="765"/>
      <c r="M8" s="772"/>
      <c r="N8" s="765"/>
    </row>
    <row r="9" spans="1:14" ht="9.75" customHeight="1" thickBot="1">
      <c r="A9" s="943"/>
      <c r="B9" s="748"/>
      <c r="C9" s="773" t="s">
        <v>624</v>
      </c>
      <c r="D9" s="774"/>
      <c r="E9" s="774"/>
      <c r="F9" s="774"/>
      <c r="G9" s="774"/>
      <c r="H9" s="774"/>
      <c r="I9" s="774"/>
      <c r="J9" s="774"/>
      <c r="K9" s="774"/>
      <c r="L9" s="775"/>
      <c r="M9" s="766" t="s">
        <v>680</v>
      </c>
      <c r="N9" s="767" t="s">
        <v>625</v>
      </c>
    </row>
    <row r="10" spans="1:14" ht="9.75" customHeight="1">
      <c r="A10" s="943"/>
      <c r="B10" s="748"/>
      <c r="C10" s="749"/>
      <c r="D10" s="749"/>
      <c r="E10" s="749"/>
      <c r="F10" s="749"/>
      <c r="G10" s="749"/>
      <c r="H10" s="749"/>
      <c r="I10" s="749"/>
      <c r="J10" s="749"/>
      <c r="K10" s="749"/>
      <c r="L10" s="749"/>
      <c r="M10" s="749"/>
      <c r="N10" s="756"/>
    </row>
    <row r="11" spans="1:14" ht="9.75" customHeight="1">
      <c r="A11" s="943"/>
      <c r="B11" s="748"/>
      <c r="C11" s="750" t="s">
        <v>626</v>
      </c>
      <c r="D11" s="750" t="s">
        <v>626</v>
      </c>
      <c r="E11" s="750" t="s">
        <v>626</v>
      </c>
      <c r="F11" s="750" t="s">
        <v>626</v>
      </c>
      <c r="G11" s="750" t="s">
        <v>626</v>
      </c>
      <c r="H11" s="750" t="s">
        <v>626</v>
      </c>
      <c r="I11" s="750" t="s">
        <v>626</v>
      </c>
      <c r="J11" s="750" t="s">
        <v>626</v>
      </c>
      <c r="K11" s="750" t="s">
        <v>626</v>
      </c>
      <c r="L11" s="750" t="s">
        <v>626</v>
      </c>
      <c r="M11" s="750" t="s">
        <v>627</v>
      </c>
      <c r="N11" s="755" t="s">
        <v>627</v>
      </c>
    </row>
    <row r="12" spans="1:14" ht="9.75" customHeight="1" thickBot="1">
      <c r="A12" s="944"/>
      <c r="B12" s="748"/>
      <c r="C12" s="750">
        <v>2009</v>
      </c>
      <c r="D12" s="750">
        <v>2008</v>
      </c>
      <c r="E12" s="750">
        <v>2007</v>
      </c>
      <c r="F12" s="750">
        <v>2006</v>
      </c>
      <c r="G12" s="750">
        <v>2005</v>
      </c>
      <c r="H12" s="750">
        <v>2004</v>
      </c>
      <c r="I12" s="750">
        <v>2003</v>
      </c>
      <c r="J12" s="750">
        <v>2002</v>
      </c>
      <c r="K12" s="750">
        <v>2001</v>
      </c>
      <c r="L12" s="750">
        <v>2000</v>
      </c>
      <c r="M12" s="750">
        <v>2000</v>
      </c>
      <c r="N12" s="755">
        <v>2000</v>
      </c>
    </row>
    <row r="13" spans="1:14" ht="45.75" customHeight="1" thickBot="1">
      <c r="A13" s="757"/>
      <c r="B13" s="751" t="s">
        <v>628</v>
      </c>
      <c r="C13" s="752">
        <v>307006550</v>
      </c>
      <c r="D13" s="752">
        <v>304374846</v>
      </c>
      <c r="E13" s="752">
        <v>301579895</v>
      </c>
      <c r="F13" s="752">
        <v>298593212</v>
      </c>
      <c r="G13" s="752">
        <v>295753151</v>
      </c>
      <c r="H13" s="752">
        <v>293045739</v>
      </c>
      <c r="I13" s="752">
        <v>290326418</v>
      </c>
      <c r="J13" s="752">
        <v>287803914</v>
      </c>
      <c r="K13" s="752">
        <v>285081556</v>
      </c>
      <c r="L13" s="752">
        <v>282171957</v>
      </c>
      <c r="M13" s="752">
        <v>281424602</v>
      </c>
      <c r="N13" s="758">
        <v>281421906</v>
      </c>
    </row>
    <row r="14" spans="1:14" ht="13.5" thickBot="1">
      <c r="A14" s="759"/>
      <c r="B14" s="753"/>
      <c r="C14" s="754"/>
      <c r="D14" s="754"/>
      <c r="E14" s="754"/>
      <c r="F14" s="754"/>
      <c r="G14" s="754"/>
      <c r="H14" s="754"/>
      <c r="I14" s="754"/>
      <c r="J14" s="754"/>
      <c r="K14" s="754"/>
      <c r="L14" s="754"/>
      <c r="M14" s="754"/>
      <c r="N14" s="760"/>
    </row>
    <row r="15" spans="1:14" ht="13.5" customHeight="1" thickBot="1">
      <c r="A15" s="759" t="s">
        <v>651</v>
      </c>
      <c r="B15" s="753" t="s">
        <v>1028</v>
      </c>
      <c r="C15" s="752">
        <v>4708708</v>
      </c>
      <c r="D15" s="752">
        <v>4677464</v>
      </c>
      <c r="E15" s="779">
        <v>4637904</v>
      </c>
      <c r="F15" s="752">
        <v>4597688</v>
      </c>
      <c r="G15" s="752">
        <v>4545049</v>
      </c>
      <c r="H15" s="752">
        <v>4512190</v>
      </c>
      <c r="I15" s="752">
        <v>4490591</v>
      </c>
      <c r="J15" s="752">
        <v>4472420</v>
      </c>
      <c r="K15" s="752">
        <v>4464034</v>
      </c>
      <c r="L15" s="752">
        <v>4451849</v>
      </c>
      <c r="M15" s="752">
        <v>4447382</v>
      </c>
      <c r="N15" s="758">
        <v>4447100</v>
      </c>
    </row>
    <row r="16" spans="1:14" ht="13.5" customHeight="1" thickBot="1">
      <c r="A16" s="759" t="s">
        <v>675</v>
      </c>
      <c r="B16" s="753" t="s">
        <v>1033</v>
      </c>
      <c r="C16" s="752">
        <v>698473</v>
      </c>
      <c r="D16" s="752">
        <v>688125</v>
      </c>
      <c r="E16" s="779">
        <v>682297</v>
      </c>
      <c r="F16" s="752">
        <v>677325</v>
      </c>
      <c r="G16" s="752">
        <v>669488</v>
      </c>
      <c r="H16" s="752">
        <v>661569</v>
      </c>
      <c r="I16" s="752">
        <v>650884</v>
      </c>
      <c r="J16" s="752">
        <v>642691</v>
      </c>
      <c r="K16" s="752">
        <v>633316</v>
      </c>
      <c r="L16" s="752">
        <v>627499</v>
      </c>
      <c r="M16" s="752">
        <v>626931</v>
      </c>
      <c r="N16" s="758">
        <v>626932</v>
      </c>
    </row>
    <row r="17" spans="1:14" ht="13.5" customHeight="1" thickBot="1">
      <c r="A17" s="759" t="s">
        <v>642</v>
      </c>
      <c r="B17" s="753" t="s">
        <v>1038</v>
      </c>
      <c r="C17" s="752">
        <v>6595778</v>
      </c>
      <c r="D17" s="752">
        <v>6499377</v>
      </c>
      <c r="E17" s="779">
        <v>6362241</v>
      </c>
      <c r="F17" s="752">
        <v>6192100</v>
      </c>
      <c r="G17" s="752">
        <v>5974834</v>
      </c>
      <c r="H17" s="752">
        <v>5759425</v>
      </c>
      <c r="I17" s="752">
        <v>5591206</v>
      </c>
      <c r="J17" s="752">
        <v>5452108</v>
      </c>
      <c r="K17" s="752">
        <v>5304417</v>
      </c>
      <c r="L17" s="752">
        <v>5166697</v>
      </c>
      <c r="M17" s="752">
        <v>5130607</v>
      </c>
      <c r="N17" s="758">
        <v>5130632</v>
      </c>
    </row>
    <row r="18" spans="1:14" ht="13.5" customHeight="1" thickBot="1">
      <c r="A18" s="759" t="s">
        <v>660</v>
      </c>
      <c r="B18" s="753" t="s">
        <v>1043</v>
      </c>
      <c r="C18" s="752">
        <v>2889450</v>
      </c>
      <c r="D18" s="752">
        <v>2867764</v>
      </c>
      <c r="E18" s="779">
        <v>2842194</v>
      </c>
      <c r="F18" s="752">
        <v>2815097</v>
      </c>
      <c r="G18" s="752">
        <v>2776221</v>
      </c>
      <c r="H18" s="752">
        <v>2746161</v>
      </c>
      <c r="I18" s="752">
        <v>2722291</v>
      </c>
      <c r="J18" s="752">
        <v>2704732</v>
      </c>
      <c r="K18" s="752">
        <v>2691068</v>
      </c>
      <c r="L18" s="752">
        <v>2678288</v>
      </c>
      <c r="M18" s="752">
        <v>2673386</v>
      </c>
      <c r="N18" s="758">
        <v>2673400</v>
      </c>
    </row>
    <row r="19" spans="1:14" ht="13.5" customHeight="1" thickBot="1">
      <c r="A19" s="759" t="s">
        <v>629</v>
      </c>
      <c r="B19" s="753" t="s">
        <v>725</v>
      </c>
      <c r="C19" s="752">
        <v>36961664</v>
      </c>
      <c r="D19" s="752">
        <v>36580371</v>
      </c>
      <c r="E19" s="779">
        <v>36226122</v>
      </c>
      <c r="F19" s="752">
        <v>35979208</v>
      </c>
      <c r="G19" s="752">
        <v>35795255</v>
      </c>
      <c r="H19" s="752">
        <v>35558419</v>
      </c>
      <c r="I19" s="752">
        <v>35251107</v>
      </c>
      <c r="J19" s="752">
        <v>34876194</v>
      </c>
      <c r="K19" s="752">
        <v>34485623</v>
      </c>
      <c r="L19" s="752">
        <v>33994571</v>
      </c>
      <c r="M19" s="752">
        <v>33871648</v>
      </c>
      <c r="N19" s="758">
        <v>33871648</v>
      </c>
    </row>
    <row r="20" spans="1:14" ht="13.5" customHeight="1" thickBot="1">
      <c r="A20" s="759" t="s">
        <v>650</v>
      </c>
      <c r="B20" s="753" t="s">
        <v>806</v>
      </c>
      <c r="C20" s="752">
        <v>5024748</v>
      </c>
      <c r="D20" s="752">
        <v>4935213</v>
      </c>
      <c r="E20" s="779">
        <v>4842259</v>
      </c>
      <c r="F20" s="752">
        <v>4753044</v>
      </c>
      <c r="G20" s="752">
        <v>4660780</v>
      </c>
      <c r="H20" s="752">
        <v>4599681</v>
      </c>
      <c r="I20" s="752">
        <v>4548775</v>
      </c>
      <c r="J20" s="752">
        <v>4504265</v>
      </c>
      <c r="K20" s="752">
        <v>4433068</v>
      </c>
      <c r="L20" s="752">
        <v>4328070</v>
      </c>
      <c r="M20" s="752">
        <v>4302015</v>
      </c>
      <c r="N20" s="758">
        <v>4301261</v>
      </c>
    </row>
    <row r="21" spans="1:14" ht="13.5" customHeight="1" thickBot="1">
      <c r="A21" s="759" t="s">
        <v>657</v>
      </c>
      <c r="B21" s="753" t="s">
        <v>1056</v>
      </c>
      <c r="C21" s="752">
        <v>3518288</v>
      </c>
      <c r="D21" s="752">
        <v>3502932</v>
      </c>
      <c r="E21" s="779">
        <v>3488633</v>
      </c>
      <c r="F21" s="752">
        <v>3485162</v>
      </c>
      <c r="G21" s="752">
        <v>3477416</v>
      </c>
      <c r="H21" s="752">
        <v>3474610</v>
      </c>
      <c r="I21" s="752">
        <v>3467673</v>
      </c>
      <c r="J21" s="752">
        <v>3448382</v>
      </c>
      <c r="K21" s="752">
        <v>3428433</v>
      </c>
      <c r="L21" s="752">
        <v>3411726</v>
      </c>
      <c r="M21" s="752">
        <v>3405607</v>
      </c>
      <c r="N21" s="758">
        <v>3405565</v>
      </c>
    </row>
    <row r="22" spans="1:14" ht="13.5" customHeight="1" thickBot="1">
      <c r="A22" s="759" t="s">
        <v>673</v>
      </c>
      <c r="B22" s="753" t="s">
        <v>729</v>
      </c>
      <c r="C22" s="752">
        <v>885122</v>
      </c>
      <c r="D22" s="752">
        <v>876211</v>
      </c>
      <c r="E22" s="779">
        <v>864896</v>
      </c>
      <c r="F22" s="752">
        <v>853022</v>
      </c>
      <c r="G22" s="752">
        <v>839906</v>
      </c>
      <c r="H22" s="752">
        <v>826639</v>
      </c>
      <c r="I22" s="752">
        <v>814905</v>
      </c>
      <c r="J22" s="752">
        <v>804131</v>
      </c>
      <c r="K22" s="752">
        <v>794620</v>
      </c>
      <c r="L22" s="752">
        <v>786411</v>
      </c>
      <c r="M22" s="752">
        <v>783557</v>
      </c>
      <c r="N22" s="758">
        <v>783600</v>
      </c>
    </row>
    <row r="23" spans="1:14" ht="13.5" customHeight="1" thickBot="1">
      <c r="A23" s="759" t="s">
        <v>678</v>
      </c>
      <c r="B23" s="753" t="s">
        <v>1065</v>
      </c>
      <c r="C23" s="752">
        <v>599657</v>
      </c>
      <c r="D23" s="752">
        <v>590074</v>
      </c>
      <c r="E23" s="779">
        <v>586409</v>
      </c>
      <c r="F23" s="752">
        <v>583978</v>
      </c>
      <c r="G23" s="752">
        <v>582049</v>
      </c>
      <c r="H23" s="752">
        <v>579796</v>
      </c>
      <c r="I23" s="752">
        <v>577777</v>
      </c>
      <c r="J23" s="752">
        <v>579585</v>
      </c>
      <c r="K23" s="752">
        <v>578042</v>
      </c>
      <c r="L23" s="752">
        <v>571744</v>
      </c>
      <c r="M23" s="752">
        <v>572055</v>
      </c>
      <c r="N23" s="758">
        <v>572059</v>
      </c>
    </row>
    <row r="24" spans="1:14" ht="13.5" customHeight="1" thickBot="1">
      <c r="A24" s="759" t="s">
        <v>632</v>
      </c>
      <c r="B24" s="753" t="s">
        <v>731</v>
      </c>
      <c r="C24" s="752">
        <v>18537969</v>
      </c>
      <c r="D24" s="752">
        <v>18423878</v>
      </c>
      <c r="E24" s="779">
        <v>18277888</v>
      </c>
      <c r="F24" s="752">
        <v>18088505</v>
      </c>
      <c r="G24" s="752">
        <v>17783868</v>
      </c>
      <c r="H24" s="752">
        <v>17375259</v>
      </c>
      <c r="I24" s="752">
        <v>16981183</v>
      </c>
      <c r="J24" s="752">
        <v>16680309</v>
      </c>
      <c r="K24" s="752">
        <v>16353869</v>
      </c>
      <c r="L24" s="752">
        <v>16047118</v>
      </c>
      <c r="M24" s="752">
        <v>15982839</v>
      </c>
      <c r="N24" s="758">
        <v>15982378</v>
      </c>
    </row>
    <row r="25" spans="1:14" ht="13.5" customHeight="1" thickBot="1">
      <c r="A25" s="759" t="s">
        <v>637</v>
      </c>
      <c r="B25" s="753" t="s">
        <v>740</v>
      </c>
      <c r="C25" s="752">
        <v>9829211</v>
      </c>
      <c r="D25" s="752">
        <v>9697838</v>
      </c>
      <c r="E25" s="779">
        <v>9533761</v>
      </c>
      <c r="F25" s="752">
        <v>9330086</v>
      </c>
      <c r="G25" s="752">
        <v>9097428</v>
      </c>
      <c r="H25" s="752">
        <v>8913676</v>
      </c>
      <c r="I25" s="752">
        <v>8735259</v>
      </c>
      <c r="J25" s="752">
        <v>8585535</v>
      </c>
      <c r="K25" s="752">
        <v>8419594</v>
      </c>
      <c r="L25" s="752">
        <v>8230161</v>
      </c>
      <c r="M25" s="752">
        <v>8186781</v>
      </c>
      <c r="N25" s="758">
        <v>8186453</v>
      </c>
    </row>
    <row r="26" spans="1:14" ht="13.5" customHeight="1" thickBot="1">
      <c r="A26" s="759" t="s">
        <v>670</v>
      </c>
      <c r="B26" s="753" t="s">
        <v>1078</v>
      </c>
      <c r="C26" s="752">
        <v>1295178</v>
      </c>
      <c r="D26" s="752">
        <v>1287481</v>
      </c>
      <c r="E26" s="779">
        <v>1276832</v>
      </c>
      <c r="F26" s="752">
        <v>1275599</v>
      </c>
      <c r="G26" s="752">
        <v>1266117</v>
      </c>
      <c r="H26" s="752">
        <v>1252782</v>
      </c>
      <c r="I26" s="752">
        <v>1239298</v>
      </c>
      <c r="J26" s="752">
        <v>1228069</v>
      </c>
      <c r="K26" s="752">
        <v>1218305</v>
      </c>
      <c r="L26" s="752">
        <v>1211566</v>
      </c>
      <c r="M26" s="752">
        <v>1211538</v>
      </c>
      <c r="N26" s="758">
        <v>1211537</v>
      </c>
    </row>
    <row r="27" spans="1:14" ht="13.5" customHeight="1" thickBot="1">
      <c r="A27" s="759" t="s">
        <v>667</v>
      </c>
      <c r="B27" s="753" t="s">
        <v>1083</v>
      </c>
      <c r="C27" s="752">
        <v>1545801</v>
      </c>
      <c r="D27" s="752">
        <v>1527506</v>
      </c>
      <c r="E27" s="779">
        <v>1499245</v>
      </c>
      <c r="F27" s="752">
        <v>1464413</v>
      </c>
      <c r="G27" s="752">
        <v>1425862</v>
      </c>
      <c r="H27" s="752">
        <v>1391718</v>
      </c>
      <c r="I27" s="752">
        <v>1364109</v>
      </c>
      <c r="J27" s="752">
        <v>1342149</v>
      </c>
      <c r="K27" s="752">
        <v>1321170</v>
      </c>
      <c r="L27" s="752">
        <v>1299551</v>
      </c>
      <c r="M27" s="752">
        <v>1293955</v>
      </c>
      <c r="N27" s="758">
        <v>1293953</v>
      </c>
    </row>
    <row r="28" spans="1:14" ht="13.5" customHeight="1" thickBot="1">
      <c r="A28" s="759" t="s">
        <v>633</v>
      </c>
      <c r="B28" s="753" t="s">
        <v>742</v>
      </c>
      <c r="C28" s="752">
        <v>12910409</v>
      </c>
      <c r="D28" s="752">
        <v>12842954</v>
      </c>
      <c r="E28" s="779">
        <v>12779417</v>
      </c>
      <c r="F28" s="752">
        <v>12718011</v>
      </c>
      <c r="G28" s="752">
        <v>12674452</v>
      </c>
      <c r="H28" s="752">
        <v>12645295</v>
      </c>
      <c r="I28" s="752">
        <v>12597981</v>
      </c>
      <c r="J28" s="752">
        <v>12558229</v>
      </c>
      <c r="K28" s="752">
        <v>12507833</v>
      </c>
      <c r="L28" s="752">
        <v>12437645</v>
      </c>
      <c r="M28" s="752">
        <v>12419658</v>
      </c>
      <c r="N28" s="758">
        <v>12419293</v>
      </c>
    </row>
    <row r="29" spans="1:14" ht="13.5" customHeight="1" thickBot="1">
      <c r="A29" s="759" t="s">
        <v>644</v>
      </c>
      <c r="B29" s="753" t="s">
        <v>744</v>
      </c>
      <c r="C29" s="752">
        <v>6423113</v>
      </c>
      <c r="D29" s="752">
        <v>6388309</v>
      </c>
      <c r="E29" s="779">
        <v>6346113</v>
      </c>
      <c r="F29" s="752">
        <v>6301700</v>
      </c>
      <c r="G29" s="752">
        <v>6253120</v>
      </c>
      <c r="H29" s="752">
        <v>6214454</v>
      </c>
      <c r="I29" s="752">
        <v>6181789</v>
      </c>
      <c r="J29" s="752">
        <v>6149007</v>
      </c>
      <c r="K29" s="752">
        <v>6124967</v>
      </c>
      <c r="L29" s="752">
        <v>6091649</v>
      </c>
      <c r="M29" s="752">
        <v>6080520</v>
      </c>
      <c r="N29" s="758">
        <v>6080485</v>
      </c>
    </row>
    <row r="30" spans="1:14" ht="13.5" customHeight="1" thickBot="1">
      <c r="A30" s="759" t="s">
        <v>658</v>
      </c>
      <c r="B30" s="753" t="s">
        <v>1096</v>
      </c>
      <c r="C30" s="752">
        <v>3007856</v>
      </c>
      <c r="D30" s="752">
        <v>2993987</v>
      </c>
      <c r="E30" s="779">
        <v>2978719</v>
      </c>
      <c r="F30" s="752">
        <v>2964391</v>
      </c>
      <c r="G30" s="752">
        <v>2949450</v>
      </c>
      <c r="H30" s="752">
        <v>2941358</v>
      </c>
      <c r="I30" s="752">
        <v>2932799</v>
      </c>
      <c r="J30" s="752">
        <v>2929264</v>
      </c>
      <c r="K30" s="752">
        <v>2929424</v>
      </c>
      <c r="L30" s="752">
        <v>2928184</v>
      </c>
      <c r="M30" s="752">
        <v>2926380</v>
      </c>
      <c r="N30" s="758">
        <v>2926324</v>
      </c>
    </row>
    <row r="31" spans="1:14" ht="13.5" customHeight="1" thickBot="1">
      <c r="A31" s="759" t="s">
        <v>661</v>
      </c>
      <c r="B31" s="753" t="s">
        <v>747</v>
      </c>
      <c r="C31" s="752">
        <v>2818747</v>
      </c>
      <c r="D31" s="752">
        <v>2797375</v>
      </c>
      <c r="E31" s="779">
        <v>2775586</v>
      </c>
      <c r="F31" s="752">
        <v>2755700</v>
      </c>
      <c r="G31" s="752">
        <v>2741771</v>
      </c>
      <c r="H31" s="752">
        <v>2730765</v>
      </c>
      <c r="I31" s="752">
        <v>2721955</v>
      </c>
      <c r="J31" s="752">
        <v>2712598</v>
      </c>
      <c r="K31" s="752">
        <v>2701456</v>
      </c>
      <c r="L31" s="752">
        <v>2692810</v>
      </c>
      <c r="M31" s="752">
        <v>2688811</v>
      </c>
      <c r="N31" s="758">
        <v>2688418</v>
      </c>
    </row>
    <row r="32" spans="1:14" ht="13.5" customHeight="1" thickBot="1">
      <c r="A32" s="759" t="s">
        <v>654</v>
      </c>
      <c r="B32" s="753" t="s">
        <v>749</v>
      </c>
      <c r="C32" s="752">
        <v>4314113</v>
      </c>
      <c r="D32" s="752">
        <v>4287931</v>
      </c>
      <c r="E32" s="779">
        <v>4256278</v>
      </c>
      <c r="F32" s="752">
        <v>4219374</v>
      </c>
      <c r="G32" s="752">
        <v>4182293</v>
      </c>
      <c r="H32" s="752">
        <v>4147970</v>
      </c>
      <c r="I32" s="752">
        <v>4118627</v>
      </c>
      <c r="J32" s="752">
        <v>4091330</v>
      </c>
      <c r="K32" s="752">
        <v>4069191</v>
      </c>
      <c r="L32" s="752">
        <v>4048903</v>
      </c>
      <c r="M32" s="752">
        <v>4042288</v>
      </c>
      <c r="N32" s="758">
        <v>4041769</v>
      </c>
    </row>
    <row r="33" spans="1:14" ht="13.5" customHeight="1" thickBot="1">
      <c r="A33" s="759" t="s">
        <v>653</v>
      </c>
      <c r="B33" s="753" t="s">
        <v>751</v>
      </c>
      <c r="C33" s="752">
        <v>4492076</v>
      </c>
      <c r="D33" s="752">
        <v>4451513</v>
      </c>
      <c r="E33" s="779">
        <v>4376122</v>
      </c>
      <c r="F33" s="752">
        <v>4240327</v>
      </c>
      <c r="G33" s="752">
        <v>4497691</v>
      </c>
      <c r="H33" s="752">
        <v>4489327</v>
      </c>
      <c r="I33" s="752">
        <v>4474726</v>
      </c>
      <c r="J33" s="752">
        <v>4466068</v>
      </c>
      <c r="K33" s="752">
        <v>4460816</v>
      </c>
      <c r="L33" s="752">
        <v>4468979</v>
      </c>
      <c r="M33" s="752">
        <v>4468972</v>
      </c>
      <c r="N33" s="758">
        <v>4468976</v>
      </c>
    </row>
    <row r="34" spans="1:14" ht="13.5" customHeight="1" thickBot="1">
      <c r="A34" s="759" t="s">
        <v>669</v>
      </c>
      <c r="B34" s="753" t="s">
        <v>754</v>
      </c>
      <c r="C34" s="752">
        <v>1318301</v>
      </c>
      <c r="D34" s="752">
        <v>1319691</v>
      </c>
      <c r="E34" s="779">
        <v>1317308</v>
      </c>
      <c r="F34" s="752">
        <v>1314963</v>
      </c>
      <c r="G34" s="752">
        <v>1311631</v>
      </c>
      <c r="H34" s="752">
        <v>1308253</v>
      </c>
      <c r="I34" s="752">
        <v>1303102</v>
      </c>
      <c r="J34" s="752">
        <v>1293938</v>
      </c>
      <c r="K34" s="752">
        <v>1284791</v>
      </c>
      <c r="L34" s="752">
        <v>1277211</v>
      </c>
      <c r="M34" s="752">
        <v>1274915</v>
      </c>
      <c r="N34" s="758">
        <v>1274923</v>
      </c>
    </row>
    <row r="35" spans="1:14" ht="13.5" customHeight="1" thickBot="1">
      <c r="A35" s="759" t="s">
        <v>647</v>
      </c>
      <c r="B35" s="753" t="s">
        <v>756</v>
      </c>
      <c r="C35" s="752">
        <v>5699478</v>
      </c>
      <c r="D35" s="752">
        <v>5658655</v>
      </c>
      <c r="E35" s="779">
        <v>5634242</v>
      </c>
      <c r="F35" s="752">
        <v>5612196</v>
      </c>
      <c r="G35" s="752">
        <v>5582520</v>
      </c>
      <c r="H35" s="752">
        <v>5542659</v>
      </c>
      <c r="I35" s="752">
        <v>5496708</v>
      </c>
      <c r="J35" s="752">
        <v>5439913</v>
      </c>
      <c r="K35" s="752">
        <v>5375033</v>
      </c>
      <c r="L35" s="752">
        <v>5310579</v>
      </c>
      <c r="M35" s="752">
        <v>5296544</v>
      </c>
      <c r="N35" s="758">
        <v>5296486</v>
      </c>
    </row>
    <row r="36" spans="1:14" ht="13.5" customHeight="1" thickBot="1">
      <c r="A36" s="759" t="s">
        <v>643</v>
      </c>
      <c r="B36" s="753" t="s">
        <v>758</v>
      </c>
      <c r="C36" s="752">
        <v>6593587</v>
      </c>
      <c r="D36" s="752">
        <v>6543595</v>
      </c>
      <c r="E36" s="779">
        <v>6499275</v>
      </c>
      <c r="F36" s="752">
        <v>6466399</v>
      </c>
      <c r="G36" s="752">
        <v>6453031</v>
      </c>
      <c r="H36" s="752">
        <v>6451279</v>
      </c>
      <c r="I36" s="752">
        <v>6451637</v>
      </c>
      <c r="J36" s="752">
        <v>6440978</v>
      </c>
      <c r="K36" s="752">
        <v>6411730</v>
      </c>
      <c r="L36" s="752">
        <v>6363015</v>
      </c>
      <c r="M36" s="752">
        <v>6349119</v>
      </c>
      <c r="N36" s="758">
        <v>6349097</v>
      </c>
    </row>
    <row r="37" spans="1:14" ht="13.5" customHeight="1" thickBot="1">
      <c r="A37" s="759" t="s">
        <v>636</v>
      </c>
      <c r="B37" s="753" t="s">
        <v>1125</v>
      </c>
      <c r="C37" s="752">
        <v>9969727</v>
      </c>
      <c r="D37" s="752">
        <v>10002486</v>
      </c>
      <c r="E37" s="779">
        <v>10050847</v>
      </c>
      <c r="F37" s="752">
        <v>10082438</v>
      </c>
      <c r="G37" s="752">
        <v>10090554</v>
      </c>
      <c r="H37" s="752">
        <v>10089305</v>
      </c>
      <c r="I37" s="752">
        <v>10066351</v>
      </c>
      <c r="J37" s="752">
        <v>10038767</v>
      </c>
      <c r="K37" s="752">
        <v>10006093</v>
      </c>
      <c r="L37" s="752">
        <v>9955308</v>
      </c>
      <c r="M37" s="752">
        <v>9938492</v>
      </c>
      <c r="N37" s="758">
        <v>9938444</v>
      </c>
    </row>
    <row r="38" spans="1:14" ht="13.5" customHeight="1" thickBot="1">
      <c r="A38" s="759" t="s">
        <v>649</v>
      </c>
      <c r="B38" s="753" t="s">
        <v>1130</v>
      </c>
      <c r="C38" s="752">
        <v>5266214</v>
      </c>
      <c r="D38" s="752">
        <v>5230567</v>
      </c>
      <c r="E38" s="779">
        <v>5191206</v>
      </c>
      <c r="F38" s="752">
        <v>5148346</v>
      </c>
      <c r="G38" s="752">
        <v>5106560</v>
      </c>
      <c r="H38" s="752">
        <v>5079344</v>
      </c>
      <c r="I38" s="752">
        <v>5047862</v>
      </c>
      <c r="J38" s="752">
        <v>5017458</v>
      </c>
      <c r="K38" s="752">
        <v>4982813</v>
      </c>
      <c r="L38" s="752">
        <v>4933958</v>
      </c>
      <c r="M38" s="752">
        <v>4919492</v>
      </c>
      <c r="N38" s="758">
        <v>4919479</v>
      </c>
    </row>
    <row r="39" spans="1:14" ht="13.5" customHeight="1" thickBot="1">
      <c r="A39" s="759" t="s">
        <v>659</v>
      </c>
      <c r="B39" s="753" t="s">
        <v>1135</v>
      </c>
      <c r="C39" s="752">
        <v>2951996</v>
      </c>
      <c r="D39" s="752">
        <v>2940212</v>
      </c>
      <c r="E39" s="779">
        <v>2921723</v>
      </c>
      <c r="F39" s="752">
        <v>2897150</v>
      </c>
      <c r="G39" s="752">
        <v>2900116</v>
      </c>
      <c r="H39" s="752">
        <v>2886006</v>
      </c>
      <c r="I39" s="752">
        <v>2867678</v>
      </c>
      <c r="J39" s="752">
        <v>2858643</v>
      </c>
      <c r="K39" s="752">
        <v>2853313</v>
      </c>
      <c r="L39" s="752">
        <v>2848310</v>
      </c>
      <c r="M39" s="752">
        <v>2844666</v>
      </c>
      <c r="N39" s="758">
        <v>2844658</v>
      </c>
    </row>
    <row r="40" spans="1:14" ht="13.5" customHeight="1" thickBot="1">
      <c r="A40" s="759" t="s">
        <v>646</v>
      </c>
      <c r="B40" s="753" t="s">
        <v>1140</v>
      </c>
      <c r="C40" s="752">
        <v>5987580</v>
      </c>
      <c r="D40" s="752">
        <v>5956335</v>
      </c>
      <c r="E40" s="779">
        <v>5909824</v>
      </c>
      <c r="F40" s="752">
        <v>5861572</v>
      </c>
      <c r="G40" s="752">
        <v>5806639</v>
      </c>
      <c r="H40" s="752">
        <v>5758444</v>
      </c>
      <c r="I40" s="752">
        <v>5714847</v>
      </c>
      <c r="J40" s="752">
        <v>5680852</v>
      </c>
      <c r="K40" s="752">
        <v>5643986</v>
      </c>
      <c r="L40" s="752">
        <v>5606065</v>
      </c>
      <c r="M40" s="752">
        <v>5596684</v>
      </c>
      <c r="N40" s="758">
        <v>5595211</v>
      </c>
    </row>
    <row r="41" spans="1:14" ht="13.5" customHeight="1" thickBot="1">
      <c r="A41" s="759" t="s">
        <v>672</v>
      </c>
      <c r="B41" s="753" t="s">
        <v>1145</v>
      </c>
      <c r="C41" s="752">
        <v>974989</v>
      </c>
      <c r="D41" s="752">
        <v>968035</v>
      </c>
      <c r="E41" s="779">
        <v>957225</v>
      </c>
      <c r="F41" s="752">
        <v>946230</v>
      </c>
      <c r="G41" s="752">
        <v>934801</v>
      </c>
      <c r="H41" s="752">
        <v>925887</v>
      </c>
      <c r="I41" s="752">
        <v>916750</v>
      </c>
      <c r="J41" s="752">
        <v>909868</v>
      </c>
      <c r="K41" s="752">
        <v>905873</v>
      </c>
      <c r="L41" s="752">
        <v>903293</v>
      </c>
      <c r="M41" s="752">
        <v>902190</v>
      </c>
      <c r="N41" s="758">
        <v>902195</v>
      </c>
    </row>
    <row r="42" spans="1:14" ht="13.5" customHeight="1" thickBot="1">
      <c r="A42" s="759" t="s">
        <v>666</v>
      </c>
      <c r="B42" s="753" t="s">
        <v>807</v>
      </c>
      <c r="C42" s="752">
        <v>1796619</v>
      </c>
      <c r="D42" s="752">
        <v>1781949</v>
      </c>
      <c r="E42" s="779">
        <v>1769912</v>
      </c>
      <c r="F42" s="752">
        <v>1760435</v>
      </c>
      <c r="G42" s="752">
        <v>1751721</v>
      </c>
      <c r="H42" s="752">
        <v>1742184</v>
      </c>
      <c r="I42" s="752">
        <v>1733680</v>
      </c>
      <c r="J42" s="752">
        <v>1725083</v>
      </c>
      <c r="K42" s="752">
        <v>1717948</v>
      </c>
      <c r="L42" s="752">
        <v>1713345</v>
      </c>
      <c r="M42" s="752">
        <v>1711265</v>
      </c>
      <c r="N42" s="758">
        <v>1711263</v>
      </c>
    </row>
    <row r="43" spans="1:14" ht="13.5" customHeight="1" thickBot="1">
      <c r="A43" s="759" t="s">
        <v>663</v>
      </c>
      <c r="B43" s="753" t="s">
        <v>1154</v>
      </c>
      <c r="C43" s="752">
        <v>2643085</v>
      </c>
      <c r="D43" s="752">
        <v>2615772</v>
      </c>
      <c r="E43" s="779">
        <v>2567752</v>
      </c>
      <c r="F43" s="752">
        <v>2493405</v>
      </c>
      <c r="G43" s="752">
        <v>2408804</v>
      </c>
      <c r="H43" s="752">
        <v>2328703</v>
      </c>
      <c r="I43" s="752">
        <v>2236949</v>
      </c>
      <c r="J43" s="752">
        <v>2166214</v>
      </c>
      <c r="K43" s="752">
        <v>2094509</v>
      </c>
      <c r="L43" s="752">
        <v>2018211</v>
      </c>
      <c r="M43" s="752">
        <v>1998260</v>
      </c>
      <c r="N43" s="758">
        <v>1998257</v>
      </c>
    </row>
    <row r="44" spans="1:14" ht="13.5" customHeight="1" thickBot="1">
      <c r="A44" s="759" t="s">
        <v>668</v>
      </c>
      <c r="B44" s="753" t="s">
        <v>760</v>
      </c>
      <c r="C44" s="752">
        <v>1324575</v>
      </c>
      <c r="D44" s="752">
        <v>1321872</v>
      </c>
      <c r="E44" s="779">
        <v>1317343</v>
      </c>
      <c r="F44" s="752">
        <v>1311894</v>
      </c>
      <c r="G44" s="752">
        <v>1301415</v>
      </c>
      <c r="H44" s="752">
        <v>1292766</v>
      </c>
      <c r="I44" s="752">
        <v>1281871</v>
      </c>
      <c r="J44" s="752">
        <v>1271163</v>
      </c>
      <c r="K44" s="752">
        <v>1256879</v>
      </c>
      <c r="L44" s="752">
        <v>1240446</v>
      </c>
      <c r="M44" s="752">
        <v>1235791</v>
      </c>
      <c r="N44" s="758">
        <v>1235786</v>
      </c>
    </row>
    <row r="45" spans="1:14" ht="13.5" customHeight="1" thickBot="1">
      <c r="A45" s="759" t="s">
        <v>639</v>
      </c>
      <c r="B45" s="753" t="s">
        <v>762</v>
      </c>
      <c r="C45" s="752">
        <v>8707739</v>
      </c>
      <c r="D45" s="752">
        <v>8663398</v>
      </c>
      <c r="E45" s="779">
        <v>8636043</v>
      </c>
      <c r="F45" s="752">
        <v>8623721</v>
      </c>
      <c r="G45" s="752">
        <v>8621837</v>
      </c>
      <c r="H45" s="752">
        <v>8611530</v>
      </c>
      <c r="I45" s="752">
        <v>8583481</v>
      </c>
      <c r="J45" s="752">
        <v>8544115</v>
      </c>
      <c r="K45" s="752">
        <v>8489469</v>
      </c>
      <c r="L45" s="752">
        <v>8430921</v>
      </c>
      <c r="M45" s="752">
        <v>8414378</v>
      </c>
      <c r="N45" s="758">
        <v>8414350</v>
      </c>
    </row>
    <row r="46" spans="1:14" ht="13.5" customHeight="1" thickBot="1">
      <c r="A46" s="759" t="s">
        <v>664</v>
      </c>
      <c r="B46" s="753" t="s">
        <v>1167</v>
      </c>
      <c r="C46" s="752">
        <v>2009671</v>
      </c>
      <c r="D46" s="752">
        <v>1986763</v>
      </c>
      <c r="E46" s="779">
        <v>1968731</v>
      </c>
      <c r="F46" s="752">
        <v>1942608</v>
      </c>
      <c r="G46" s="752">
        <v>1916538</v>
      </c>
      <c r="H46" s="752">
        <v>1891829</v>
      </c>
      <c r="I46" s="752">
        <v>1869683</v>
      </c>
      <c r="J46" s="752">
        <v>1850035</v>
      </c>
      <c r="K46" s="752">
        <v>1828809</v>
      </c>
      <c r="L46" s="752">
        <v>1820813</v>
      </c>
      <c r="M46" s="752">
        <v>1819041</v>
      </c>
      <c r="N46" s="758">
        <v>1819046</v>
      </c>
    </row>
    <row r="47" spans="1:14" ht="13.5" customHeight="1" thickBot="1">
      <c r="A47" s="759" t="s">
        <v>631</v>
      </c>
      <c r="B47" s="753" t="s">
        <v>766</v>
      </c>
      <c r="C47" s="752">
        <v>19541453</v>
      </c>
      <c r="D47" s="752">
        <v>19467789</v>
      </c>
      <c r="E47" s="779">
        <v>19422777</v>
      </c>
      <c r="F47" s="752">
        <v>19356564</v>
      </c>
      <c r="G47" s="752">
        <v>19330891</v>
      </c>
      <c r="H47" s="752">
        <v>19297933</v>
      </c>
      <c r="I47" s="752">
        <v>19231101</v>
      </c>
      <c r="J47" s="752">
        <v>19161873</v>
      </c>
      <c r="K47" s="752">
        <v>19088978</v>
      </c>
      <c r="L47" s="752">
        <v>18998044</v>
      </c>
      <c r="M47" s="752">
        <v>18976811</v>
      </c>
      <c r="N47" s="758">
        <v>18976457</v>
      </c>
    </row>
    <row r="48" spans="1:14" ht="13.5" customHeight="1" thickBot="1">
      <c r="A48" s="759" t="s">
        <v>638</v>
      </c>
      <c r="B48" s="753" t="s">
        <v>1176</v>
      </c>
      <c r="C48" s="752">
        <v>9380884</v>
      </c>
      <c r="D48" s="752">
        <v>9247134</v>
      </c>
      <c r="E48" s="779">
        <v>9064074</v>
      </c>
      <c r="F48" s="752">
        <v>8866977</v>
      </c>
      <c r="G48" s="752">
        <v>8669452</v>
      </c>
      <c r="H48" s="752">
        <v>8531283</v>
      </c>
      <c r="I48" s="752">
        <v>8416451</v>
      </c>
      <c r="J48" s="752">
        <v>8316617</v>
      </c>
      <c r="K48" s="752">
        <v>8203451</v>
      </c>
      <c r="L48" s="752">
        <v>8079383</v>
      </c>
      <c r="M48" s="752">
        <v>8046406</v>
      </c>
      <c r="N48" s="758">
        <v>8049313</v>
      </c>
    </row>
    <row r="49" spans="1:14" ht="13.5" customHeight="1" thickBot="1">
      <c r="A49" s="759" t="s">
        <v>676</v>
      </c>
      <c r="B49" s="753" t="s">
        <v>1181</v>
      </c>
      <c r="C49" s="752">
        <v>646844</v>
      </c>
      <c r="D49" s="752">
        <v>641421</v>
      </c>
      <c r="E49" s="779">
        <v>638202</v>
      </c>
      <c r="F49" s="752">
        <v>636771</v>
      </c>
      <c r="G49" s="752">
        <v>635365</v>
      </c>
      <c r="H49" s="752">
        <v>636303</v>
      </c>
      <c r="I49" s="752">
        <v>632809</v>
      </c>
      <c r="J49" s="752">
        <v>633617</v>
      </c>
      <c r="K49" s="752">
        <v>636267</v>
      </c>
      <c r="L49" s="752">
        <v>641200</v>
      </c>
      <c r="M49" s="752">
        <v>642195</v>
      </c>
      <c r="N49" s="758">
        <v>642200</v>
      </c>
    </row>
    <row r="50" spans="1:14" ht="13.5" customHeight="1" thickBot="1">
      <c r="A50" s="759" t="s">
        <v>635</v>
      </c>
      <c r="B50" s="753" t="s">
        <v>772</v>
      </c>
      <c r="C50" s="752">
        <v>11542645</v>
      </c>
      <c r="D50" s="752">
        <v>11528072</v>
      </c>
      <c r="E50" s="779">
        <v>11520815</v>
      </c>
      <c r="F50" s="752">
        <v>11492495</v>
      </c>
      <c r="G50" s="752">
        <v>11475262</v>
      </c>
      <c r="H50" s="752">
        <v>11464593</v>
      </c>
      <c r="I50" s="752">
        <v>11445180</v>
      </c>
      <c r="J50" s="752">
        <v>11420981</v>
      </c>
      <c r="K50" s="752">
        <v>11396874</v>
      </c>
      <c r="L50" s="752">
        <v>11363844</v>
      </c>
      <c r="M50" s="752">
        <v>11353150</v>
      </c>
      <c r="N50" s="758">
        <v>11353140</v>
      </c>
    </row>
    <row r="51" spans="1:14" ht="13.5" customHeight="1" thickBot="1">
      <c r="A51" s="759" t="s">
        <v>656</v>
      </c>
      <c r="B51" s="753" t="s">
        <v>774</v>
      </c>
      <c r="C51" s="752">
        <v>3687050</v>
      </c>
      <c r="D51" s="752">
        <v>3644025</v>
      </c>
      <c r="E51" s="779">
        <v>3612186</v>
      </c>
      <c r="F51" s="752">
        <v>3574334</v>
      </c>
      <c r="G51" s="752">
        <v>3532769</v>
      </c>
      <c r="H51" s="752">
        <v>3514449</v>
      </c>
      <c r="I51" s="752">
        <v>3498687</v>
      </c>
      <c r="J51" s="752">
        <v>3484754</v>
      </c>
      <c r="K51" s="752">
        <v>3464729</v>
      </c>
      <c r="L51" s="752">
        <v>3453943</v>
      </c>
      <c r="M51" s="752">
        <v>3450638</v>
      </c>
      <c r="N51" s="758">
        <v>3450654</v>
      </c>
    </row>
    <row r="52" spans="1:14" ht="13.5" customHeight="1" thickBot="1">
      <c r="A52" s="759" t="s">
        <v>655</v>
      </c>
      <c r="B52" s="753" t="s">
        <v>1194</v>
      </c>
      <c r="C52" s="752">
        <v>3825657</v>
      </c>
      <c r="D52" s="752">
        <v>3782991</v>
      </c>
      <c r="E52" s="779">
        <v>3732957</v>
      </c>
      <c r="F52" s="752">
        <v>3677545</v>
      </c>
      <c r="G52" s="752">
        <v>3617869</v>
      </c>
      <c r="H52" s="752">
        <v>3573505</v>
      </c>
      <c r="I52" s="752">
        <v>3550180</v>
      </c>
      <c r="J52" s="752">
        <v>3517111</v>
      </c>
      <c r="K52" s="752">
        <v>3470382</v>
      </c>
      <c r="L52" s="752">
        <v>3430891</v>
      </c>
      <c r="M52" s="752">
        <v>3421437</v>
      </c>
      <c r="N52" s="758">
        <v>3421399</v>
      </c>
    </row>
    <row r="53" spans="1:14" ht="13.5" customHeight="1" thickBot="1">
      <c r="A53" s="759" t="s">
        <v>634</v>
      </c>
      <c r="B53" s="753" t="s">
        <v>776</v>
      </c>
      <c r="C53" s="752">
        <v>12604767</v>
      </c>
      <c r="D53" s="752">
        <v>12566368</v>
      </c>
      <c r="E53" s="779">
        <v>12522531</v>
      </c>
      <c r="F53" s="752">
        <v>12471142</v>
      </c>
      <c r="G53" s="752">
        <v>12418161</v>
      </c>
      <c r="H53" s="752">
        <v>12388368</v>
      </c>
      <c r="I53" s="752">
        <v>12357524</v>
      </c>
      <c r="J53" s="752">
        <v>12326302</v>
      </c>
      <c r="K53" s="752">
        <v>12299533</v>
      </c>
      <c r="L53" s="752">
        <v>12285504</v>
      </c>
      <c r="M53" s="752">
        <v>12281071</v>
      </c>
      <c r="N53" s="758">
        <v>12281054</v>
      </c>
    </row>
    <row r="54" spans="1:14" ht="13.5" customHeight="1" thickBot="1">
      <c r="A54" s="759" t="s">
        <v>671</v>
      </c>
      <c r="B54" s="753" t="s">
        <v>779</v>
      </c>
      <c r="C54" s="752">
        <v>1053209</v>
      </c>
      <c r="D54" s="752">
        <v>1053502</v>
      </c>
      <c r="E54" s="779">
        <v>1055009</v>
      </c>
      <c r="F54" s="752">
        <v>1060196</v>
      </c>
      <c r="G54" s="752">
        <v>1064989</v>
      </c>
      <c r="H54" s="752">
        <v>1071414</v>
      </c>
      <c r="I54" s="752">
        <v>1071504</v>
      </c>
      <c r="J54" s="752">
        <v>1066034</v>
      </c>
      <c r="K54" s="752">
        <v>1058051</v>
      </c>
      <c r="L54" s="752">
        <v>1050736</v>
      </c>
      <c r="M54" s="752">
        <v>1048315</v>
      </c>
      <c r="N54" s="758">
        <v>1048319</v>
      </c>
    </row>
    <row r="55" spans="1:14" ht="13.5" customHeight="1" thickBot="1">
      <c r="A55" s="759" t="s">
        <v>652</v>
      </c>
      <c r="B55" s="753" t="s">
        <v>781</v>
      </c>
      <c r="C55" s="752">
        <v>4561242</v>
      </c>
      <c r="D55" s="752">
        <v>4503280</v>
      </c>
      <c r="E55" s="779">
        <v>4424232</v>
      </c>
      <c r="F55" s="752">
        <v>4339399</v>
      </c>
      <c r="G55" s="752">
        <v>4256199</v>
      </c>
      <c r="H55" s="752">
        <v>4201306</v>
      </c>
      <c r="I55" s="752">
        <v>4146474</v>
      </c>
      <c r="J55" s="752">
        <v>4103934</v>
      </c>
      <c r="K55" s="752">
        <v>4062701</v>
      </c>
      <c r="L55" s="752">
        <v>4023570</v>
      </c>
      <c r="M55" s="752">
        <v>4011832</v>
      </c>
      <c r="N55" s="758">
        <v>4012012</v>
      </c>
    </row>
    <row r="56" spans="1:14" ht="13.5" customHeight="1" thickBot="1">
      <c r="A56" s="759" t="s">
        <v>674</v>
      </c>
      <c r="B56" s="753" t="s">
        <v>1211</v>
      </c>
      <c r="C56" s="752">
        <v>812383</v>
      </c>
      <c r="D56" s="752">
        <v>804532</v>
      </c>
      <c r="E56" s="779">
        <v>797035</v>
      </c>
      <c r="F56" s="752">
        <v>788519</v>
      </c>
      <c r="G56" s="752">
        <v>780084</v>
      </c>
      <c r="H56" s="752">
        <v>774283</v>
      </c>
      <c r="I56" s="752">
        <v>766975</v>
      </c>
      <c r="J56" s="752">
        <v>762107</v>
      </c>
      <c r="K56" s="752">
        <v>758983</v>
      </c>
      <c r="L56" s="752">
        <v>755694</v>
      </c>
      <c r="M56" s="752">
        <v>754835</v>
      </c>
      <c r="N56" s="758">
        <v>754844</v>
      </c>
    </row>
    <row r="57" spans="1:14" ht="13.5" customHeight="1" thickBot="1">
      <c r="A57" s="759" t="s">
        <v>645</v>
      </c>
      <c r="B57" s="753" t="s">
        <v>1216</v>
      </c>
      <c r="C57" s="752">
        <v>6296254</v>
      </c>
      <c r="D57" s="752">
        <v>6240456</v>
      </c>
      <c r="E57" s="779">
        <v>6172862</v>
      </c>
      <c r="F57" s="752">
        <v>6089453</v>
      </c>
      <c r="G57" s="752">
        <v>5995748</v>
      </c>
      <c r="H57" s="752">
        <v>5916762</v>
      </c>
      <c r="I57" s="752">
        <v>5856522</v>
      </c>
      <c r="J57" s="752">
        <v>5803306</v>
      </c>
      <c r="K57" s="752">
        <v>5755443</v>
      </c>
      <c r="L57" s="752">
        <v>5703243</v>
      </c>
      <c r="M57" s="752">
        <v>5689276</v>
      </c>
      <c r="N57" s="758">
        <v>5689283</v>
      </c>
    </row>
    <row r="58" spans="1:14" ht="13.5" customHeight="1" thickBot="1">
      <c r="A58" s="759" t="s">
        <v>630</v>
      </c>
      <c r="B58" s="753" t="s">
        <v>784</v>
      </c>
      <c r="C58" s="752">
        <v>24782302</v>
      </c>
      <c r="D58" s="752">
        <v>24304290</v>
      </c>
      <c r="E58" s="779">
        <v>23837701</v>
      </c>
      <c r="F58" s="752">
        <v>23369024</v>
      </c>
      <c r="G58" s="752">
        <v>22801920</v>
      </c>
      <c r="H58" s="752">
        <v>22418319</v>
      </c>
      <c r="I58" s="752">
        <v>22057801</v>
      </c>
      <c r="J58" s="752">
        <v>21710788</v>
      </c>
      <c r="K58" s="752">
        <v>21332847</v>
      </c>
      <c r="L58" s="752">
        <v>20945963</v>
      </c>
      <c r="M58" s="752">
        <v>20851818</v>
      </c>
      <c r="N58" s="758">
        <v>20851820</v>
      </c>
    </row>
    <row r="59" spans="1:14" ht="13.5" customHeight="1" thickBot="1">
      <c r="A59" s="759" t="s">
        <v>662</v>
      </c>
      <c r="B59" s="753" t="s">
        <v>1225</v>
      </c>
      <c r="C59" s="752">
        <v>2784572</v>
      </c>
      <c r="D59" s="752">
        <v>2727343</v>
      </c>
      <c r="E59" s="779">
        <v>2663796</v>
      </c>
      <c r="F59" s="752">
        <v>2583724</v>
      </c>
      <c r="G59" s="752">
        <v>2499637</v>
      </c>
      <c r="H59" s="752">
        <v>2438915</v>
      </c>
      <c r="I59" s="752">
        <v>2379938</v>
      </c>
      <c r="J59" s="752">
        <v>2334473</v>
      </c>
      <c r="K59" s="752">
        <v>2291250</v>
      </c>
      <c r="L59" s="752">
        <v>2244314</v>
      </c>
      <c r="M59" s="752">
        <v>2233204</v>
      </c>
      <c r="N59" s="758">
        <v>2233169</v>
      </c>
    </row>
    <row r="60" spans="1:14" ht="13.5" customHeight="1" thickBot="1">
      <c r="A60" s="759" t="s">
        <v>677</v>
      </c>
      <c r="B60" s="753" t="s">
        <v>1230</v>
      </c>
      <c r="C60" s="752">
        <v>621760</v>
      </c>
      <c r="D60" s="752">
        <v>621049</v>
      </c>
      <c r="E60" s="779">
        <v>620460</v>
      </c>
      <c r="F60" s="752">
        <v>619985</v>
      </c>
      <c r="G60" s="752">
        <v>618814</v>
      </c>
      <c r="H60" s="752">
        <v>618145</v>
      </c>
      <c r="I60" s="752">
        <v>616559</v>
      </c>
      <c r="J60" s="752">
        <v>614950</v>
      </c>
      <c r="K60" s="752">
        <v>612153</v>
      </c>
      <c r="L60" s="752">
        <v>609903</v>
      </c>
      <c r="M60" s="752">
        <v>608821</v>
      </c>
      <c r="N60" s="758">
        <v>608827</v>
      </c>
    </row>
    <row r="61" spans="1:14" ht="13.5" customHeight="1" thickBot="1">
      <c r="A61" s="759" t="s">
        <v>640</v>
      </c>
      <c r="B61" s="753" t="s">
        <v>788</v>
      </c>
      <c r="C61" s="752">
        <v>7882590</v>
      </c>
      <c r="D61" s="752">
        <v>7795424</v>
      </c>
      <c r="E61" s="779">
        <v>7719749</v>
      </c>
      <c r="F61" s="752">
        <v>7646996</v>
      </c>
      <c r="G61" s="752">
        <v>7563887</v>
      </c>
      <c r="H61" s="752">
        <v>7468914</v>
      </c>
      <c r="I61" s="752">
        <v>7373694</v>
      </c>
      <c r="J61" s="752">
        <v>7283541</v>
      </c>
      <c r="K61" s="752">
        <v>7191304</v>
      </c>
      <c r="L61" s="752">
        <v>7104533</v>
      </c>
      <c r="M61" s="752">
        <v>7079048</v>
      </c>
      <c r="N61" s="758">
        <v>7078515</v>
      </c>
    </row>
    <row r="62" spans="1:14" ht="13.5" customHeight="1" thickBot="1">
      <c r="A62" s="759" t="s">
        <v>641</v>
      </c>
      <c r="B62" s="753" t="s">
        <v>793</v>
      </c>
      <c r="C62" s="752">
        <v>6664195</v>
      </c>
      <c r="D62" s="752">
        <v>6566073</v>
      </c>
      <c r="E62" s="779">
        <v>6464979</v>
      </c>
      <c r="F62" s="752">
        <v>6372243</v>
      </c>
      <c r="G62" s="752">
        <v>6261282</v>
      </c>
      <c r="H62" s="752">
        <v>6184289</v>
      </c>
      <c r="I62" s="752">
        <v>6113262</v>
      </c>
      <c r="J62" s="752">
        <v>6056187</v>
      </c>
      <c r="K62" s="752">
        <v>5987785</v>
      </c>
      <c r="L62" s="752">
        <v>5911122</v>
      </c>
      <c r="M62" s="752">
        <v>5894143</v>
      </c>
      <c r="N62" s="758">
        <v>5894121</v>
      </c>
    </row>
    <row r="63" spans="1:14" ht="13.5" customHeight="1" thickBot="1">
      <c r="A63" s="759" t="s">
        <v>665</v>
      </c>
      <c r="B63" s="753" t="s">
        <v>795</v>
      </c>
      <c r="C63" s="752">
        <v>1819777</v>
      </c>
      <c r="D63" s="752">
        <v>1814873</v>
      </c>
      <c r="E63" s="779">
        <v>1811198</v>
      </c>
      <c r="F63" s="752">
        <v>1807237</v>
      </c>
      <c r="G63" s="752">
        <v>1803920</v>
      </c>
      <c r="H63" s="752">
        <v>1803302</v>
      </c>
      <c r="I63" s="752">
        <v>1802238</v>
      </c>
      <c r="J63" s="752">
        <v>1799411</v>
      </c>
      <c r="K63" s="752">
        <v>1798582</v>
      </c>
      <c r="L63" s="752">
        <v>1806962</v>
      </c>
      <c r="M63" s="752">
        <v>1808344</v>
      </c>
      <c r="N63" s="758">
        <v>1808344</v>
      </c>
    </row>
    <row r="64" spans="1:14" ht="13.5" customHeight="1" thickBot="1">
      <c r="A64" s="759" t="s">
        <v>648</v>
      </c>
      <c r="B64" s="753" t="s">
        <v>1247</v>
      </c>
      <c r="C64" s="752">
        <v>5654774</v>
      </c>
      <c r="D64" s="752">
        <v>5627610</v>
      </c>
      <c r="E64" s="779">
        <v>5601571</v>
      </c>
      <c r="F64" s="752">
        <v>5571680</v>
      </c>
      <c r="G64" s="752">
        <v>5541443</v>
      </c>
      <c r="H64" s="752">
        <v>5511385</v>
      </c>
      <c r="I64" s="752">
        <v>5476796</v>
      </c>
      <c r="J64" s="752">
        <v>5446766</v>
      </c>
      <c r="K64" s="752">
        <v>5408769</v>
      </c>
      <c r="L64" s="752">
        <v>5374254</v>
      </c>
      <c r="M64" s="752">
        <v>5363708</v>
      </c>
      <c r="N64" s="758">
        <v>5363675</v>
      </c>
    </row>
    <row r="65" spans="1:14" ht="13.5" customHeight="1" thickBot="1">
      <c r="A65" s="759" t="s">
        <v>679</v>
      </c>
      <c r="B65" s="753" t="s">
        <v>1252</v>
      </c>
      <c r="C65" s="752">
        <v>544270</v>
      </c>
      <c r="D65" s="752">
        <v>532981</v>
      </c>
      <c r="E65" s="779">
        <v>523414</v>
      </c>
      <c r="F65" s="752">
        <v>512841</v>
      </c>
      <c r="G65" s="752">
        <v>506242</v>
      </c>
      <c r="H65" s="752">
        <v>502988</v>
      </c>
      <c r="I65" s="752">
        <v>499189</v>
      </c>
      <c r="J65" s="752">
        <v>497069</v>
      </c>
      <c r="K65" s="752">
        <v>492982</v>
      </c>
      <c r="L65" s="752">
        <v>493958</v>
      </c>
      <c r="M65" s="752">
        <v>493783</v>
      </c>
      <c r="N65" s="758">
        <v>493782</v>
      </c>
    </row>
    <row r="66" spans="1:14" ht="13.5" customHeight="1" thickBot="1">
      <c r="A66" s="759"/>
      <c r="B66" s="753"/>
      <c r="C66" s="752"/>
      <c r="D66" s="752"/>
      <c r="E66" s="779"/>
      <c r="F66" s="752"/>
      <c r="G66" s="752"/>
      <c r="H66" s="752"/>
      <c r="I66" s="752"/>
      <c r="J66" s="752"/>
      <c r="K66" s="752"/>
      <c r="L66" s="752"/>
      <c r="M66" s="752"/>
      <c r="N66" s="758"/>
    </row>
    <row r="67" spans="1:14" ht="13.5" customHeight="1" thickBot="1">
      <c r="A67" s="777" t="s">
        <v>681</v>
      </c>
      <c r="B67" s="778"/>
      <c r="C67" s="752"/>
      <c r="D67" s="752"/>
      <c r="E67" s="779">
        <f>SUM(E15:E66)</f>
        <v>301579895</v>
      </c>
      <c r="F67" s="752"/>
      <c r="G67" s="752"/>
      <c r="H67" s="752"/>
      <c r="I67" s="752"/>
      <c r="J67" s="752"/>
      <c r="K67" s="752"/>
      <c r="L67" s="752"/>
      <c r="M67" s="752"/>
      <c r="N67" s="758"/>
    </row>
    <row r="68" spans="1:14" ht="13.5" customHeight="1" thickBot="1">
      <c r="A68" s="759"/>
      <c r="B68" s="753"/>
      <c r="C68" s="752"/>
      <c r="D68" s="752"/>
      <c r="E68" s="752"/>
      <c r="F68" s="752"/>
      <c r="G68" s="752"/>
      <c r="H68" s="752"/>
      <c r="I68" s="752"/>
      <c r="J68" s="752"/>
      <c r="K68" s="752"/>
      <c r="L68" s="752"/>
      <c r="M68" s="752"/>
      <c r="N68" s="758"/>
    </row>
    <row r="69" spans="1:14" ht="13.5" thickBot="1">
      <c r="A69" s="761"/>
      <c r="B69" s="762" t="s">
        <v>619</v>
      </c>
      <c r="C69" s="763">
        <v>3967288</v>
      </c>
      <c r="D69" s="763">
        <v>3954553</v>
      </c>
      <c r="E69" s="763">
        <v>3941235</v>
      </c>
      <c r="F69" s="763">
        <v>3926744</v>
      </c>
      <c r="G69" s="763">
        <v>3910722</v>
      </c>
      <c r="H69" s="763">
        <v>3893931</v>
      </c>
      <c r="I69" s="763">
        <v>3876637</v>
      </c>
      <c r="J69" s="763">
        <v>3858272</v>
      </c>
      <c r="K69" s="763">
        <v>3837768</v>
      </c>
      <c r="L69" s="763">
        <v>3814413</v>
      </c>
      <c r="M69" s="763">
        <v>3808603</v>
      </c>
      <c r="N69" s="764">
        <v>3808610</v>
      </c>
    </row>
    <row r="71" ht="12.75">
      <c r="A71" t="s">
        <v>682</v>
      </c>
    </row>
    <row r="73" spans="1:3" ht="12.75">
      <c r="A73" s="664" t="s">
        <v>324</v>
      </c>
      <c r="B73" s="664"/>
      <c r="C73" s="664"/>
    </row>
  </sheetData>
  <mergeCells count="2">
    <mergeCell ref="A1:A7"/>
    <mergeCell ref="A8:A12"/>
  </mergeCells>
  <hyperlinks>
    <hyperlink ref="B5" r:id="rId1" display="javascript:openMetadataBrowser('GCTtable', 'PEP_2009_EST', 'table=PEP_2009_EST_GCTT1R_US40S', '_lang=en')"/>
    <hyperlink ref="B6" r:id="rId2" display="javascript:openMetadataBrowser('GCTtable', 'PEP_2009_EST', 'table=PEP_2009_EST_GCTT1R_US40S', '_lang=en')"/>
  </hyperlinks>
  <printOptions/>
  <pageMargins left="0.75" right="0.75" top="1" bottom="1" header="0.5" footer="0.5"/>
  <pageSetup orientation="portrait" r:id="rId4"/>
  <drawing r:id="rId3"/>
</worksheet>
</file>

<file path=xl/worksheets/sheet15.xml><?xml version="1.0" encoding="utf-8"?>
<worksheet xmlns="http://schemas.openxmlformats.org/spreadsheetml/2006/main" xmlns:r="http://schemas.openxmlformats.org/officeDocument/2006/relationships">
  <dimension ref="A1:K72"/>
  <sheetViews>
    <sheetView workbookViewId="0" topLeftCell="A1">
      <selection activeCell="A13" sqref="A13"/>
    </sheetView>
  </sheetViews>
  <sheetFormatPr defaultColWidth="9.140625" defaultRowHeight="12.75"/>
  <cols>
    <col min="1" max="1" width="30.421875" style="0" customWidth="1"/>
    <col min="2" max="2" width="1.7109375" style="0" customWidth="1"/>
    <col min="3" max="3" width="7.00390625" style="0" customWidth="1"/>
    <col min="4" max="4" width="1.7109375" style="0" customWidth="1"/>
    <col min="5" max="5" width="8.00390625" style="0" customWidth="1"/>
    <col min="6" max="6" width="1.7109375" style="0" customWidth="1"/>
    <col min="7" max="7" width="9.00390625" style="0" customWidth="1"/>
    <col min="8" max="8" width="1.7109375" style="0" customWidth="1"/>
    <col min="9" max="9" width="9.00390625" style="0" customWidth="1"/>
    <col min="10" max="10" width="1.7109375" style="0" customWidth="1"/>
    <col min="11" max="11" width="7.00390625" style="0" customWidth="1"/>
  </cols>
  <sheetData>
    <row r="1" spans="1:11" ht="15">
      <c r="A1" s="895" t="s">
        <v>907</v>
      </c>
      <c r="B1" s="873"/>
      <c r="C1" s="873"/>
      <c r="D1" s="873"/>
      <c r="E1" s="873"/>
      <c r="F1" s="873"/>
      <c r="G1" s="873"/>
      <c r="H1" s="873"/>
      <c r="I1" s="873"/>
      <c r="J1" s="873"/>
      <c r="K1" s="873"/>
    </row>
    <row r="2" spans="1:11" ht="12.75">
      <c r="A2" s="874"/>
      <c r="B2" s="874"/>
      <c r="C2" s="874"/>
      <c r="D2" s="874"/>
      <c r="E2" s="874"/>
      <c r="F2" s="874"/>
      <c r="G2" s="874"/>
      <c r="H2" s="874"/>
      <c r="I2" s="874"/>
      <c r="J2" s="874"/>
      <c r="K2" s="874"/>
    </row>
    <row r="3" spans="1:11" ht="12.75">
      <c r="A3" s="874"/>
      <c r="B3" s="874"/>
      <c r="C3" s="874"/>
      <c r="D3" s="874"/>
      <c r="E3" s="875" t="s">
        <v>1017</v>
      </c>
      <c r="F3" s="875"/>
      <c r="G3" s="875"/>
      <c r="H3" s="875"/>
      <c r="I3" s="875"/>
      <c r="J3" s="874"/>
      <c r="K3" s="874"/>
    </row>
    <row r="4" spans="1:11" ht="12.75">
      <c r="A4" s="874"/>
      <c r="B4" s="874"/>
      <c r="C4" s="874"/>
      <c r="D4" s="874"/>
      <c r="E4" s="874"/>
      <c r="F4" s="874"/>
      <c r="G4" s="874"/>
      <c r="H4" s="874"/>
      <c r="I4" s="876" t="s">
        <v>905</v>
      </c>
      <c r="J4" s="874"/>
      <c r="K4" s="874"/>
    </row>
    <row r="5" spans="1:11" ht="12.75">
      <c r="A5" s="874"/>
      <c r="B5" s="874"/>
      <c r="C5" s="877" t="s">
        <v>563</v>
      </c>
      <c r="D5" s="874"/>
      <c r="E5" s="877" t="s">
        <v>79</v>
      </c>
      <c r="F5" s="874"/>
      <c r="G5" s="877" t="s">
        <v>310</v>
      </c>
      <c r="H5" s="874"/>
      <c r="I5" s="877" t="s">
        <v>906</v>
      </c>
      <c r="J5" s="874"/>
      <c r="K5" s="877" t="s">
        <v>563</v>
      </c>
    </row>
    <row r="6" spans="1:11" ht="12.75">
      <c r="A6" s="874"/>
      <c r="B6" s="874"/>
      <c r="C6" s="874"/>
      <c r="D6" s="874"/>
      <c r="E6" s="874"/>
      <c r="F6" s="874"/>
      <c r="G6" s="874"/>
      <c r="H6" s="874"/>
      <c r="I6" s="874"/>
      <c r="J6" s="874"/>
      <c r="K6" s="876"/>
    </row>
    <row r="7" spans="1:11" ht="12.75">
      <c r="A7" s="878" t="s">
        <v>389</v>
      </c>
      <c r="B7" s="874"/>
      <c r="C7" s="874"/>
      <c r="D7" s="874"/>
      <c r="E7" s="874"/>
      <c r="F7" s="874"/>
      <c r="G7" s="874"/>
      <c r="H7" s="874"/>
      <c r="I7" s="874"/>
      <c r="J7" s="874"/>
      <c r="K7" s="876"/>
    </row>
    <row r="8" spans="1:11" ht="12.75">
      <c r="A8" s="878" t="s">
        <v>390</v>
      </c>
      <c r="B8" s="874"/>
      <c r="C8" s="874"/>
      <c r="D8" s="874"/>
      <c r="E8" s="874"/>
      <c r="F8" s="874"/>
      <c r="G8" s="874"/>
      <c r="H8" s="874"/>
      <c r="I8" s="874"/>
      <c r="J8" s="874"/>
      <c r="K8" s="876"/>
    </row>
    <row r="9" spans="1:11" ht="12.75">
      <c r="A9" s="878" t="s">
        <v>568</v>
      </c>
      <c r="B9" s="874"/>
      <c r="C9" s="876" t="s">
        <v>564</v>
      </c>
      <c r="D9" s="874"/>
      <c r="E9" s="879">
        <v>41028</v>
      </c>
      <c r="F9" s="874"/>
      <c r="G9" s="879">
        <v>1491.1690000000017</v>
      </c>
      <c r="H9" s="874"/>
      <c r="I9" s="879">
        <v>39536.831</v>
      </c>
      <c r="J9" s="874"/>
      <c r="K9" s="876" t="s">
        <v>169</v>
      </c>
    </row>
    <row r="10" spans="1:11" ht="12.75">
      <c r="A10" s="878" t="s">
        <v>312</v>
      </c>
      <c r="B10" s="874"/>
      <c r="C10" s="876"/>
      <c r="D10" s="874"/>
      <c r="E10" s="880"/>
      <c r="F10" s="880"/>
      <c r="G10" s="880"/>
      <c r="H10" s="880"/>
      <c r="I10" s="880">
        <v>39377.467</v>
      </c>
      <c r="J10" s="874"/>
      <c r="K10" s="876" t="s">
        <v>181</v>
      </c>
    </row>
    <row r="11" spans="1:11" ht="12.75">
      <c r="A11" s="878" t="s">
        <v>311</v>
      </c>
      <c r="B11" s="874"/>
      <c r="C11" s="876"/>
      <c r="D11" s="874"/>
      <c r="E11" s="880"/>
      <c r="F11" s="880"/>
      <c r="G11" s="880"/>
      <c r="H11" s="880"/>
      <c r="I11" s="880">
        <v>30775.044488894844</v>
      </c>
      <c r="J11" s="874"/>
      <c r="K11" s="876" t="s">
        <v>181</v>
      </c>
    </row>
    <row r="12" spans="1:11" ht="12.75">
      <c r="A12" s="878" t="s">
        <v>313</v>
      </c>
      <c r="B12" s="874"/>
      <c r="C12" s="876"/>
      <c r="D12" s="874"/>
      <c r="E12" s="880"/>
      <c r="F12" s="880"/>
      <c r="G12" s="880"/>
      <c r="H12" s="880"/>
      <c r="I12" s="881">
        <v>8079.078</v>
      </c>
      <c r="J12" s="874"/>
      <c r="K12" s="876" t="s">
        <v>181</v>
      </c>
    </row>
    <row r="13" spans="1:11" ht="12.75">
      <c r="A13" s="878" t="s">
        <v>396</v>
      </c>
      <c r="B13" s="874"/>
      <c r="C13" s="876" t="s">
        <v>564</v>
      </c>
      <c r="D13" s="874"/>
      <c r="E13" s="882">
        <v>78368</v>
      </c>
      <c r="F13" s="883"/>
      <c r="G13" s="882">
        <v>136.41051110516128</v>
      </c>
      <c r="H13" s="883"/>
      <c r="I13" s="882">
        <v>78231.58948889484</v>
      </c>
      <c r="J13" s="874"/>
      <c r="K13" s="876"/>
    </row>
    <row r="14" spans="1:11" ht="12.75">
      <c r="A14" s="878" t="s">
        <v>391</v>
      </c>
      <c r="B14" s="874"/>
      <c r="C14" s="876"/>
      <c r="D14" s="874"/>
      <c r="E14" s="880"/>
      <c r="F14" s="880"/>
      <c r="G14" s="880"/>
      <c r="H14" s="880"/>
      <c r="I14" s="880"/>
      <c r="J14" s="874"/>
      <c r="K14" s="876"/>
    </row>
    <row r="15" spans="1:11" ht="12.75">
      <c r="A15" s="878" t="s">
        <v>392</v>
      </c>
      <c r="B15" s="874"/>
      <c r="C15" s="876"/>
      <c r="D15" s="874"/>
      <c r="E15" s="880"/>
      <c r="F15" s="880"/>
      <c r="G15" s="880"/>
      <c r="H15" s="880"/>
      <c r="I15" s="880">
        <v>293.9029558070156</v>
      </c>
      <c r="J15" s="874"/>
      <c r="K15" s="876" t="s">
        <v>181</v>
      </c>
    </row>
    <row r="16" spans="1:11" ht="12.75">
      <c r="A16" s="878" t="s">
        <v>393</v>
      </c>
      <c r="B16" s="874"/>
      <c r="C16" s="876"/>
      <c r="D16" s="874"/>
      <c r="E16" s="880"/>
      <c r="F16" s="880"/>
      <c r="G16" s="880"/>
      <c r="H16" s="880"/>
      <c r="I16" s="880"/>
      <c r="J16" s="874"/>
      <c r="K16" s="876"/>
    </row>
    <row r="17" spans="1:11" ht="12.75">
      <c r="A17" s="878" t="s">
        <v>392</v>
      </c>
      <c r="B17" s="874"/>
      <c r="C17" s="876"/>
      <c r="D17" s="874"/>
      <c r="E17" s="880"/>
      <c r="F17" s="880"/>
      <c r="G17" s="880"/>
      <c r="H17" s="880"/>
      <c r="I17" s="880">
        <v>3291.7820300599997</v>
      </c>
      <c r="J17" s="874"/>
      <c r="K17" s="876" t="s">
        <v>181</v>
      </c>
    </row>
    <row r="18" spans="1:11" ht="12.75">
      <c r="A18" s="878" t="s">
        <v>317</v>
      </c>
      <c r="B18" s="874"/>
      <c r="C18" s="876" t="s">
        <v>564</v>
      </c>
      <c r="D18" s="874"/>
      <c r="E18" s="881">
        <v>-3586</v>
      </c>
      <c r="F18" s="874"/>
      <c r="G18" s="881">
        <v>-0.3150141329847429</v>
      </c>
      <c r="H18" s="874"/>
      <c r="I18" s="881">
        <v>-3585.6849858670153</v>
      </c>
      <c r="J18" s="874"/>
      <c r="K18" s="876"/>
    </row>
    <row r="19" spans="1:11" ht="12.75">
      <c r="A19" s="878" t="s">
        <v>394</v>
      </c>
      <c r="B19" s="874"/>
      <c r="C19" s="876"/>
      <c r="D19" s="874"/>
      <c r="E19" s="880"/>
      <c r="F19" s="880"/>
      <c r="G19" s="880"/>
      <c r="H19" s="880"/>
      <c r="I19" s="880"/>
      <c r="J19" s="874"/>
      <c r="K19" s="876"/>
    </row>
    <row r="20" spans="1:11" ht="12.75">
      <c r="A20" s="878" t="s">
        <v>395</v>
      </c>
      <c r="B20" s="874"/>
      <c r="C20" s="876"/>
      <c r="D20" s="874"/>
      <c r="E20" s="881">
        <v>74782</v>
      </c>
      <c r="F20" s="874"/>
      <c r="G20" s="881">
        <v>136.0954969721788</v>
      </c>
      <c r="H20" s="874"/>
      <c r="I20" s="881">
        <v>74645.90450302782</v>
      </c>
      <c r="J20" s="874"/>
      <c r="K20" s="876"/>
    </row>
    <row r="21" spans="1:11" ht="12.75">
      <c r="A21" s="878" t="s">
        <v>400</v>
      </c>
      <c r="B21" s="874"/>
      <c r="C21" s="876"/>
      <c r="D21" s="874"/>
      <c r="E21" s="880"/>
      <c r="F21" s="880"/>
      <c r="G21" s="880"/>
      <c r="H21" s="880"/>
      <c r="I21" s="880"/>
      <c r="J21" s="874"/>
      <c r="K21" s="876"/>
    </row>
    <row r="22" spans="1:11" ht="12.75">
      <c r="A22" s="878" t="s">
        <v>401</v>
      </c>
      <c r="B22" s="874"/>
      <c r="C22" s="876"/>
      <c r="D22" s="874"/>
      <c r="E22" s="880"/>
      <c r="F22" s="880"/>
      <c r="G22" s="880"/>
      <c r="H22" s="880"/>
      <c r="I22" s="880">
        <v>2679.565</v>
      </c>
      <c r="J22" s="874"/>
      <c r="K22" s="876" t="s">
        <v>475</v>
      </c>
    </row>
    <row r="23" spans="1:11" ht="12.75">
      <c r="A23" s="878" t="s">
        <v>402</v>
      </c>
      <c r="B23" s="874"/>
      <c r="C23" s="876"/>
      <c r="D23" s="874"/>
      <c r="E23" s="880"/>
      <c r="F23" s="880"/>
      <c r="G23" s="880"/>
      <c r="H23" s="880"/>
      <c r="I23" s="881">
        <v>2429.903</v>
      </c>
      <c r="J23" s="874"/>
      <c r="K23" s="876" t="s">
        <v>475</v>
      </c>
    </row>
    <row r="24" spans="1:11" ht="12.75">
      <c r="A24" s="878" t="s">
        <v>419</v>
      </c>
      <c r="B24" s="874"/>
      <c r="C24" s="876"/>
      <c r="D24" s="874"/>
      <c r="E24" s="880"/>
      <c r="F24" s="880"/>
      <c r="G24" s="880"/>
      <c r="H24" s="880"/>
      <c r="I24" s="882"/>
      <c r="J24" s="874"/>
      <c r="K24" s="876"/>
    </row>
    <row r="25" spans="1:11" ht="12.75">
      <c r="A25" s="878" t="s">
        <v>420</v>
      </c>
      <c r="B25" s="874"/>
      <c r="C25" s="876" t="s">
        <v>564</v>
      </c>
      <c r="D25" s="874"/>
      <c r="E25" s="881">
        <v>5087</v>
      </c>
      <c r="F25" s="874"/>
      <c r="G25" s="881">
        <v>-22.467999999999847</v>
      </c>
      <c r="H25" s="874"/>
      <c r="I25" s="881">
        <v>5109.468</v>
      </c>
      <c r="J25" s="874"/>
      <c r="K25" s="876"/>
    </row>
    <row r="26" spans="1:11" ht="12.75">
      <c r="A26" s="878" t="s">
        <v>397</v>
      </c>
      <c r="B26" s="874"/>
      <c r="C26" s="876"/>
      <c r="D26" s="874"/>
      <c r="E26" s="882"/>
      <c r="F26" s="883"/>
      <c r="G26" s="882"/>
      <c r="H26" s="883"/>
      <c r="I26" s="882"/>
      <c r="J26" s="874"/>
      <c r="K26" s="876"/>
    </row>
    <row r="27" spans="1:11" ht="12.75">
      <c r="A27" s="884" t="s">
        <v>421</v>
      </c>
      <c r="B27" s="874"/>
      <c r="C27" s="876"/>
      <c r="D27" s="874"/>
      <c r="E27" s="881">
        <v>120897</v>
      </c>
      <c r="F27" s="874"/>
      <c r="G27" s="881">
        <v>1604.7964969721797</v>
      </c>
      <c r="H27" s="874"/>
      <c r="I27" s="881">
        <v>119292.20350302782</v>
      </c>
      <c r="J27" s="874"/>
      <c r="K27" s="876"/>
    </row>
    <row r="28" spans="1:11" ht="12.75">
      <c r="A28" s="878" t="s">
        <v>399</v>
      </c>
      <c r="B28" s="874"/>
      <c r="C28" s="876" t="s">
        <v>810</v>
      </c>
      <c r="D28" s="874"/>
      <c r="E28" s="880">
        <v>7673.064</v>
      </c>
      <c r="F28" s="880"/>
      <c r="G28" s="880"/>
      <c r="H28" s="880"/>
      <c r="I28" s="880">
        <v>7673.064</v>
      </c>
      <c r="J28" s="874"/>
      <c r="K28" s="876" t="s">
        <v>810</v>
      </c>
    </row>
    <row r="29" spans="1:11" ht="12.75">
      <c r="A29" s="878" t="s">
        <v>398</v>
      </c>
      <c r="B29" s="874"/>
      <c r="C29" s="876" t="s">
        <v>990</v>
      </c>
      <c r="D29" s="874"/>
      <c r="E29" s="881">
        <v>417.96</v>
      </c>
      <c r="F29" s="874"/>
      <c r="G29" s="874"/>
      <c r="H29" s="874"/>
      <c r="I29" s="881">
        <v>417.96</v>
      </c>
      <c r="J29" s="874"/>
      <c r="K29" s="876" t="s">
        <v>990</v>
      </c>
    </row>
    <row r="30" spans="1:11" ht="12.75">
      <c r="A30" s="878" t="s">
        <v>403</v>
      </c>
      <c r="B30" s="874"/>
      <c r="C30" s="876"/>
      <c r="D30" s="874"/>
      <c r="E30" s="882"/>
      <c r="F30" s="883"/>
      <c r="G30" s="883"/>
      <c r="H30" s="883"/>
      <c r="I30" s="882"/>
      <c r="J30" s="874"/>
      <c r="K30" s="876"/>
    </row>
    <row r="31" spans="1:11" ht="12.75">
      <c r="A31" s="878" t="s">
        <v>405</v>
      </c>
      <c r="B31" s="874"/>
      <c r="C31" s="876"/>
      <c r="D31" s="874"/>
      <c r="E31" s="882"/>
      <c r="F31" s="883"/>
      <c r="G31" s="883"/>
      <c r="H31" s="883"/>
      <c r="I31" s="882"/>
      <c r="J31" s="874"/>
      <c r="K31" s="876"/>
    </row>
    <row r="32" spans="1:11" ht="12.75">
      <c r="A32" s="878" t="s">
        <v>404</v>
      </c>
      <c r="B32" s="874"/>
      <c r="C32" s="876"/>
      <c r="D32" s="874"/>
      <c r="E32" s="881">
        <v>8091.024</v>
      </c>
      <c r="F32" s="874"/>
      <c r="G32" s="874"/>
      <c r="H32" s="874"/>
      <c r="I32" s="881">
        <v>8091.024</v>
      </c>
      <c r="J32" s="874"/>
      <c r="K32" s="876"/>
    </row>
    <row r="33" spans="1:11" ht="12.75">
      <c r="A33" s="878" t="s">
        <v>406</v>
      </c>
      <c r="B33" s="874"/>
      <c r="C33" s="876"/>
      <c r="D33" s="874"/>
      <c r="E33" s="882"/>
      <c r="F33" s="874"/>
      <c r="G33" s="874"/>
      <c r="H33" s="874"/>
      <c r="I33" s="882"/>
      <c r="J33" s="874"/>
      <c r="K33" s="876"/>
    </row>
    <row r="34" spans="1:11" ht="12.75">
      <c r="A34" s="878" t="s">
        <v>435</v>
      </c>
      <c r="B34" s="874"/>
      <c r="C34" s="876"/>
      <c r="D34" s="874"/>
      <c r="E34" s="880"/>
      <c r="F34" s="880"/>
      <c r="G34" s="880"/>
      <c r="H34" s="880"/>
      <c r="I34" s="880"/>
      <c r="J34" s="874"/>
      <c r="K34" s="876"/>
    </row>
    <row r="35" spans="1:11" ht="12.75">
      <c r="A35" s="878" t="s">
        <v>407</v>
      </c>
      <c r="B35" s="874"/>
      <c r="C35" s="876" t="s">
        <v>908</v>
      </c>
      <c r="D35" s="874"/>
      <c r="E35" s="880">
        <v>52786.642632683746</v>
      </c>
      <c r="F35" s="880"/>
      <c r="G35" s="874"/>
      <c r="H35" s="880"/>
      <c r="I35" s="880">
        <v>52786.64263268375</v>
      </c>
      <c r="J35" s="874"/>
      <c r="K35" s="876" t="s">
        <v>908</v>
      </c>
    </row>
    <row r="36" spans="1:11" ht="12.75">
      <c r="A36" s="878" t="s">
        <v>408</v>
      </c>
      <c r="B36" s="874"/>
      <c r="C36" s="876" t="s">
        <v>908</v>
      </c>
      <c r="D36" s="874"/>
      <c r="E36" s="882">
        <v>15788.709423336</v>
      </c>
      <c r="F36" s="883"/>
      <c r="G36" s="883"/>
      <c r="H36" s="883"/>
      <c r="I36" s="882">
        <v>15788.709423335999</v>
      </c>
      <c r="J36" s="874"/>
      <c r="K36" s="876" t="s">
        <v>908</v>
      </c>
    </row>
    <row r="37" spans="1:11" ht="24">
      <c r="A37" s="878" t="s">
        <v>939</v>
      </c>
      <c r="B37" s="874"/>
      <c r="C37" s="876" t="s">
        <v>909</v>
      </c>
      <c r="D37" s="874"/>
      <c r="E37" s="882">
        <v>746.9607752278727</v>
      </c>
      <c r="F37" s="874"/>
      <c r="G37" s="874"/>
      <c r="H37" s="874"/>
      <c r="I37" s="882">
        <v>746.9607752278727</v>
      </c>
      <c r="J37" s="874"/>
      <c r="K37" s="876" t="s">
        <v>909</v>
      </c>
    </row>
    <row r="38" spans="1:11" ht="12.75">
      <c r="A38" s="885" t="s">
        <v>431</v>
      </c>
      <c r="B38" s="886"/>
      <c r="C38" s="887"/>
      <c r="D38" s="886"/>
      <c r="E38" s="888"/>
      <c r="F38" s="889"/>
      <c r="G38" s="889"/>
      <c r="H38" s="889"/>
      <c r="I38" s="888"/>
      <c r="J38" s="874"/>
      <c r="K38" s="876"/>
    </row>
    <row r="39" spans="1:11" ht="12.75">
      <c r="A39" s="885" t="s">
        <v>432</v>
      </c>
      <c r="B39" s="886"/>
      <c r="C39" s="887"/>
      <c r="D39" s="886"/>
      <c r="E39" s="890">
        <v>198310.3368312476</v>
      </c>
      <c r="F39" s="886"/>
      <c r="G39" s="890">
        <v>1604.7964969721797</v>
      </c>
      <c r="H39" s="886"/>
      <c r="I39" s="890">
        <v>196705.54033427543</v>
      </c>
      <c r="J39" s="874"/>
      <c r="K39" s="876"/>
    </row>
    <row r="40" spans="1:11" ht="12.75">
      <c r="A40" s="878"/>
      <c r="B40" s="874"/>
      <c r="C40" s="876"/>
      <c r="D40" s="874"/>
      <c r="E40" s="880"/>
      <c r="F40" s="880"/>
      <c r="G40" s="880"/>
      <c r="H40" s="880"/>
      <c r="I40" s="880"/>
      <c r="J40" s="874"/>
      <c r="K40" s="876"/>
    </row>
    <row r="41" spans="1:11" ht="12.75">
      <c r="A41" s="878" t="s">
        <v>409</v>
      </c>
      <c r="B41" s="874"/>
      <c r="C41" s="876"/>
      <c r="D41" s="874"/>
      <c r="E41" s="880"/>
      <c r="F41" s="880"/>
      <c r="G41" s="880"/>
      <c r="H41" s="880"/>
      <c r="I41" s="880"/>
      <c r="J41" s="874"/>
      <c r="K41" s="876"/>
    </row>
    <row r="42" spans="1:11" ht="12.75">
      <c r="A42" s="878" t="s">
        <v>410</v>
      </c>
      <c r="B42" s="874"/>
      <c r="C42" s="876" t="s">
        <v>564</v>
      </c>
      <c r="D42" s="874"/>
      <c r="E42" s="880">
        <v>508</v>
      </c>
      <c r="F42" s="880"/>
      <c r="G42" s="880"/>
      <c r="H42" s="880"/>
      <c r="I42" s="880">
        <v>508</v>
      </c>
      <c r="J42" s="874"/>
      <c r="K42" s="876"/>
    </row>
    <row r="43" spans="1:11" ht="12.75">
      <c r="A43" s="884" t="s">
        <v>411</v>
      </c>
      <c r="B43" s="874"/>
      <c r="C43" s="876"/>
      <c r="D43" s="874"/>
      <c r="E43" s="880"/>
      <c r="F43" s="880"/>
      <c r="G43" s="880"/>
      <c r="H43" s="880"/>
      <c r="I43" s="880"/>
      <c r="J43" s="874"/>
      <c r="K43" s="876"/>
    </row>
    <row r="44" spans="1:11" ht="12.75">
      <c r="A44" s="878" t="s">
        <v>412</v>
      </c>
      <c r="B44" s="874"/>
      <c r="C44" s="876" t="s">
        <v>564</v>
      </c>
      <c r="D44" s="874"/>
      <c r="E44" s="880">
        <v>211</v>
      </c>
      <c r="F44" s="880"/>
      <c r="G44" s="880"/>
      <c r="H44" s="880"/>
      <c r="I44" s="880">
        <v>211</v>
      </c>
      <c r="J44" s="874"/>
      <c r="K44" s="876"/>
    </row>
    <row r="45" spans="1:11" ht="12.75">
      <c r="A45" s="878" t="s">
        <v>413</v>
      </c>
      <c r="B45" s="874"/>
      <c r="C45" s="876"/>
      <c r="D45" s="874"/>
      <c r="E45" s="880"/>
      <c r="F45" s="880"/>
      <c r="G45" s="880"/>
      <c r="H45" s="880"/>
      <c r="I45" s="880"/>
      <c r="J45" s="874"/>
      <c r="K45" s="876"/>
    </row>
    <row r="46" spans="1:11" ht="12.75">
      <c r="A46" s="878" t="s">
        <v>414</v>
      </c>
      <c r="B46" s="874"/>
      <c r="C46" s="876" t="s">
        <v>564</v>
      </c>
      <c r="D46" s="874"/>
      <c r="E46" s="881">
        <v>1537</v>
      </c>
      <c r="F46" s="874"/>
      <c r="G46" s="874"/>
      <c r="H46" s="874"/>
      <c r="I46" s="881">
        <v>1537</v>
      </c>
      <c r="J46" s="874"/>
      <c r="K46" s="876"/>
    </row>
    <row r="47" spans="1:11" ht="12.75">
      <c r="A47" s="878" t="s">
        <v>319</v>
      </c>
      <c r="B47" s="874"/>
      <c r="C47" s="876"/>
      <c r="D47" s="874"/>
      <c r="E47" s="881">
        <v>2256</v>
      </c>
      <c r="F47" s="874"/>
      <c r="G47" s="881">
        <v>0</v>
      </c>
      <c r="H47" s="874"/>
      <c r="I47" s="881">
        <v>2256</v>
      </c>
      <c r="J47" s="874"/>
      <c r="K47" s="876"/>
    </row>
    <row r="48" spans="1:11" ht="12.75">
      <c r="A48" s="878" t="s">
        <v>439</v>
      </c>
      <c r="B48" s="874"/>
      <c r="C48" s="876"/>
      <c r="D48" s="874"/>
      <c r="E48" s="880"/>
      <c r="F48" s="880"/>
      <c r="G48" s="880"/>
      <c r="H48" s="880"/>
      <c r="I48" s="880">
        <v>130305.637</v>
      </c>
      <c r="J48" s="874"/>
      <c r="K48" s="876" t="s">
        <v>444</v>
      </c>
    </row>
    <row r="49" spans="1:11" ht="12.75">
      <c r="A49" s="878" t="s">
        <v>415</v>
      </c>
      <c r="B49" s="874"/>
      <c r="C49" s="876"/>
      <c r="D49" s="874"/>
      <c r="E49" s="880"/>
      <c r="F49" s="880"/>
      <c r="G49" s="880"/>
      <c r="H49" s="880"/>
      <c r="I49" s="880"/>
      <c r="J49" s="874"/>
      <c r="K49" s="876"/>
    </row>
    <row r="50" spans="1:11" ht="12.75">
      <c r="A50" s="878" t="s">
        <v>416</v>
      </c>
      <c r="B50" s="874"/>
      <c r="C50" s="876"/>
      <c r="D50" s="874"/>
      <c r="E50" s="880"/>
      <c r="F50" s="880"/>
      <c r="G50" s="880"/>
      <c r="H50" s="880"/>
      <c r="I50" s="881">
        <v>-14627.071</v>
      </c>
      <c r="J50" s="874"/>
      <c r="K50" s="876" t="s">
        <v>444</v>
      </c>
    </row>
    <row r="51" spans="1:11" ht="12.75">
      <c r="A51" s="878" t="s">
        <v>320</v>
      </c>
      <c r="B51" s="874"/>
      <c r="C51" s="876" t="s">
        <v>564</v>
      </c>
      <c r="D51" s="874"/>
      <c r="E51" s="881">
        <v>105012.59700000001</v>
      </c>
      <c r="F51" s="874"/>
      <c r="G51" s="881">
        <v>-10665.968999999997</v>
      </c>
      <c r="H51" s="874"/>
      <c r="I51" s="881">
        <v>115678.566</v>
      </c>
      <c r="J51" s="874"/>
      <c r="K51" s="876"/>
    </row>
    <row r="52" spans="1:11" ht="12.75">
      <c r="A52" s="878" t="s">
        <v>446</v>
      </c>
      <c r="B52" s="874"/>
      <c r="C52" s="876"/>
      <c r="D52" s="874"/>
      <c r="E52" s="880"/>
      <c r="F52" s="880"/>
      <c r="G52" s="880"/>
      <c r="H52" s="880"/>
      <c r="I52" s="880">
        <v>64023.288</v>
      </c>
      <c r="J52" s="874"/>
      <c r="K52" s="876" t="s">
        <v>186</v>
      </c>
    </row>
    <row r="53" spans="1:11" ht="12.75">
      <c r="A53" s="878" t="s">
        <v>417</v>
      </c>
      <c r="B53" s="874"/>
      <c r="C53" s="876"/>
      <c r="D53" s="874"/>
      <c r="E53" s="880"/>
      <c r="F53" s="880"/>
      <c r="G53" s="880"/>
      <c r="H53" s="880"/>
      <c r="I53" s="880"/>
      <c r="J53" s="874"/>
      <c r="K53" s="876"/>
    </row>
    <row r="54" spans="1:11" ht="12.75">
      <c r="A54" s="878" t="s">
        <v>416</v>
      </c>
      <c r="B54" s="874"/>
      <c r="C54" s="876"/>
      <c r="D54" s="874"/>
      <c r="E54" s="880"/>
      <c r="F54" s="880"/>
      <c r="G54" s="880"/>
      <c r="H54" s="880"/>
      <c r="I54" s="881">
        <v>-2563.209</v>
      </c>
      <c r="J54" s="874"/>
      <c r="K54" s="876" t="s">
        <v>186</v>
      </c>
    </row>
    <row r="55" spans="1:11" ht="12.75">
      <c r="A55" s="878" t="s">
        <v>321</v>
      </c>
      <c r="B55" s="874"/>
      <c r="C55" s="876" t="s">
        <v>564</v>
      </c>
      <c r="D55" s="874"/>
      <c r="E55" s="881">
        <v>64484</v>
      </c>
      <c r="F55" s="874"/>
      <c r="G55" s="881">
        <v>3023.921000000002</v>
      </c>
      <c r="H55" s="874"/>
      <c r="I55" s="881">
        <v>61460.079</v>
      </c>
      <c r="J55" s="874"/>
      <c r="K55" s="874"/>
    </row>
    <row r="56" spans="1:11" ht="12.75">
      <c r="A56" s="885" t="s">
        <v>187</v>
      </c>
      <c r="B56" s="886"/>
      <c r="C56" s="886"/>
      <c r="D56" s="886"/>
      <c r="E56" s="890">
        <v>171752.597</v>
      </c>
      <c r="F56" s="886"/>
      <c r="G56" s="890">
        <v>-7642.04800000001</v>
      </c>
      <c r="H56" s="886"/>
      <c r="I56" s="890">
        <v>179394.64500000002</v>
      </c>
      <c r="J56" s="874"/>
      <c r="K56" s="874"/>
    </row>
    <row r="57" spans="1:11" ht="12.75">
      <c r="A57" s="885" t="s">
        <v>418</v>
      </c>
      <c r="B57" s="886"/>
      <c r="C57" s="886"/>
      <c r="D57" s="886"/>
      <c r="E57" s="888"/>
      <c r="F57" s="886"/>
      <c r="G57" s="888"/>
      <c r="H57" s="886"/>
      <c r="I57" s="888"/>
      <c r="J57" s="874"/>
      <c r="K57" s="874"/>
    </row>
    <row r="58" spans="1:11" ht="12.75">
      <c r="A58" s="885" t="s">
        <v>433</v>
      </c>
      <c r="B58" s="886"/>
      <c r="C58" s="886"/>
      <c r="D58" s="886"/>
      <c r="E58" s="888"/>
      <c r="F58" s="886"/>
      <c r="G58" s="888"/>
      <c r="H58" s="886"/>
      <c r="I58" s="888"/>
      <c r="J58" s="874"/>
      <c r="K58" s="874"/>
    </row>
    <row r="59" spans="1:11" ht="13.5" thickBot="1">
      <c r="A59" s="885" t="s">
        <v>434</v>
      </c>
      <c r="B59" s="886"/>
      <c r="C59" s="886"/>
      <c r="D59" s="886"/>
      <c r="E59" s="891">
        <v>26557.7398312476</v>
      </c>
      <c r="F59" s="886"/>
      <c r="G59" s="891">
        <v>9246.84449697219</v>
      </c>
      <c r="H59" s="886"/>
      <c r="I59" s="891">
        <v>17310.89533427541</v>
      </c>
      <c r="J59" s="874"/>
      <c r="K59" s="874"/>
    </row>
    <row r="60" spans="1:11" ht="13.5" thickTop="1">
      <c r="A60" s="878" t="s">
        <v>422</v>
      </c>
      <c r="B60" s="874"/>
      <c r="C60" s="874"/>
      <c r="D60" s="874"/>
      <c r="E60" s="892"/>
      <c r="F60" s="883"/>
      <c r="G60" s="892"/>
      <c r="H60" s="883"/>
      <c r="I60" s="892"/>
      <c r="J60" s="874"/>
      <c r="K60" s="874"/>
    </row>
    <row r="61" spans="1:11" ht="12.75">
      <c r="A61" s="878" t="s">
        <v>424</v>
      </c>
      <c r="B61" s="874"/>
      <c r="C61" s="874"/>
      <c r="D61" s="874"/>
      <c r="E61" s="892"/>
      <c r="F61" s="883"/>
      <c r="G61" s="892"/>
      <c r="H61" s="883"/>
      <c r="I61" s="892"/>
      <c r="J61" s="874"/>
      <c r="K61" s="874"/>
    </row>
    <row r="62" spans="1:11" ht="13.5" thickBot="1">
      <c r="A62" s="878" t="s">
        <v>423</v>
      </c>
      <c r="B62" s="874"/>
      <c r="C62" s="874"/>
      <c r="D62" s="874"/>
      <c r="E62" s="893">
        <v>1.1546278792584872</v>
      </c>
      <c r="F62" s="874"/>
      <c r="G62" s="874"/>
      <c r="H62" s="874"/>
      <c r="I62" s="893">
        <v>1.0964961653915333</v>
      </c>
      <c r="J62" s="874"/>
      <c r="K62" s="874"/>
    </row>
    <row r="63" spans="1:11" ht="13.5" thickTop="1">
      <c r="A63" s="878"/>
      <c r="B63" s="874"/>
      <c r="C63" s="874"/>
      <c r="D63" s="874"/>
      <c r="E63" s="874"/>
      <c r="F63" s="874"/>
      <c r="G63" s="874"/>
      <c r="H63" s="874"/>
      <c r="I63" s="874"/>
      <c r="J63" s="874"/>
      <c r="K63" s="874"/>
    </row>
    <row r="64" spans="1:11" ht="12.75">
      <c r="A64" s="878" t="s">
        <v>54</v>
      </c>
      <c r="B64" s="874"/>
      <c r="C64" s="874"/>
      <c r="D64" s="874"/>
      <c r="E64" s="874"/>
      <c r="F64" s="874"/>
      <c r="G64" s="874"/>
      <c r="H64" s="874"/>
      <c r="I64" s="874"/>
      <c r="J64" s="874"/>
      <c r="K64" s="874"/>
    </row>
    <row r="65" spans="1:11" ht="12.75">
      <c r="A65" s="878" t="s">
        <v>425</v>
      </c>
      <c r="B65" s="874"/>
      <c r="C65" s="874"/>
      <c r="D65" s="874"/>
      <c r="E65" s="874"/>
      <c r="F65" s="874"/>
      <c r="G65" s="874"/>
      <c r="H65" s="874"/>
      <c r="I65" s="892">
        <v>89037.72399999994</v>
      </c>
      <c r="J65" s="874"/>
      <c r="K65" s="876" t="s">
        <v>437</v>
      </c>
    </row>
    <row r="66" spans="1:11" ht="12.75">
      <c r="A66" s="878" t="s">
        <v>426</v>
      </c>
      <c r="B66" s="874"/>
      <c r="C66" s="874"/>
      <c r="D66" s="874"/>
      <c r="E66" s="874"/>
      <c r="F66" s="874"/>
      <c r="G66" s="874"/>
      <c r="H66" s="874"/>
      <c r="I66" s="882">
        <v>44085.87100000001</v>
      </c>
      <c r="J66" s="874"/>
      <c r="K66" s="158" t="s">
        <v>436</v>
      </c>
    </row>
    <row r="67" spans="1:11" ht="12.75">
      <c r="A67" s="878" t="s">
        <v>427</v>
      </c>
      <c r="B67" s="874"/>
      <c r="C67" s="874"/>
      <c r="D67" s="874"/>
      <c r="E67" s="874"/>
      <c r="F67" s="874"/>
      <c r="G67" s="874"/>
      <c r="H67" s="874"/>
      <c r="I67" s="882"/>
      <c r="J67" s="874"/>
      <c r="K67" s="876" t="s">
        <v>444</v>
      </c>
    </row>
    <row r="68" spans="1:11" ht="12.75">
      <c r="A68" s="878" t="s">
        <v>428</v>
      </c>
      <c r="B68" s="874"/>
      <c r="C68" s="874"/>
      <c r="D68" s="874"/>
      <c r="E68" s="874"/>
      <c r="F68" s="874"/>
      <c r="G68" s="874"/>
      <c r="H68" s="874"/>
      <c r="I68" s="882">
        <v>14156.882</v>
      </c>
      <c r="J68" s="874"/>
      <c r="K68" s="876" t="s">
        <v>186</v>
      </c>
    </row>
    <row r="69" spans="1:11" ht="12.75">
      <c r="A69" s="878" t="s">
        <v>429</v>
      </c>
      <c r="B69" s="874"/>
      <c r="C69" s="874"/>
      <c r="D69" s="874"/>
      <c r="E69" s="874"/>
      <c r="F69" s="874"/>
      <c r="G69" s="874"/>
      <c r="H69" s="874"/>
      <c r="I69" s="882">
        <v>14773.299</v>
      </c>
      <c r="J69" s="874"/>
      <c r="K69" s="874"/>
    </row>
    <row r="70" spans="1:11" ht="12.75">
      <c r="A70" s="878" t="s">
        <v>430</v>
      </c>
      <c r="B70" s="874"/>
      <c r="C70" s="874"/>
      <c r="D70" s="874"/>
      <c r="E70" s="874"/>
      <c r="F70" s="874"/>
      <c r="G70" s="874"/>
      <c r="H70" s="874"/>
      <c r="I70" s="881">
        <v>17340.869</v>
      </c>
      <c r="J70" s="874"/>
      <c r="K70" s="874"/>
    </row>
    <row r="71" spans="1:11" ht="12.75">
      <c r="A71" s="878"/>
      <c r="B71" s="874"/>
      <c r="C71" s="874"/>
      <c r="D71" s="874"/>
      <c r="E71" s="874"/>
      <c r="F71" s="874"/>
      <c r="G71" s="874"/>
      <c r="H71" s="874"/>
      <c r="I71" s="892"/>
      <c r="J71" s="874"/>
      <c r="K71" s="874"/>
    </row>
    <row r="72" spans="1:11" ht="13.5" thickBot="1">
      <c r="A72" s="878" t="s">
        <v>187</v>
      </c>
      <c r="B72" s="874"/>
      <c r="C72" s="874"/>
      <c r="D72" s="874"/>
      <c r="E72" s="874"/>
      <c r="F72" s="874"/>
      <c r="G72" s="874"/>
      <c r="H72" s="874"/>
      <c r="I72" s="894">
        <v>179394.64499999993</v>
      </c>
      <c r="J72" s="874"/>
      <c r="K72" s="874"/>
    </row>
    <row r="73" ht="13.5" thickTop="1"/>
  </sheetData>
  <printOption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dimension ref="A1:BE1441"/>
  <sheetViews>
    <sheetView tabSelected="1" workbookViewId="0" topLeftCell="AD1">
      <selection activeCell="AS4" sqref="AS4"/>
    </sheetView>
  </sheetViews>
  <sheetFormatPr defaultColWidth="9.140625" defaultRowHeight="12.75"/>
  <cols>
    <col min="1" max="1" width="30.7109375" style="0" customWidth="1"/>
    <col min="2" max="2" width="1.7109375" style="0" customWidth="1"/>
    <col min="3" max="3" width="11.00390625" style="0" customWidth="1"/>
    <col min="4" max="5" width="10.421875" style="0" customWidth="1"/>
    <col min="6" max="6" width="11.421875" style="0" customWidth="1"/>
    <col min="7" max="7" width="11.00390625" style="0" customWidth="1"/>
    <col min="8" max="9" width="10.421875" style="0" customWidth="1"/>
    <col min="10" max="11" width="9.57421875" style="0" customWidth="1"/>
    <col min="12" max="12" width="11.421875" style="0" customWidth="1"/>
    <col min="13" max="13" width="10.421875" style="0" customWidth="1"/>
    <col min="14" max="14" width="9.57421875" style="0" customWidth="1"/>
    <col min="15" max="15" width="9.421875" style="0" customWidth="1"/>
    <col min="16" max="21" width="10.421875" style="0" customWidth="1"/>
    <col min="22" max="22" width="9.421875" style="0" customWidth="1"/>
    <col min="23" max="23" width="10.421875" style="0" customWidth="1"/>
    <col min="24" max="24" width="13.140625" style="0" bestFit="1" customWidth="1"/>
    <col min="25" max="25" width="10.421875" style="0" customWidth="1"/>
    <col min="26" max="26" width="11.00390625" style="0" customWidth="1"/>
    <col min="27" max="27" width="10.421875" style="0" customWidth="1"/>
    <col min="28" max="28" width="11.00390625" style="0" customWidth="1"/>
    <col min="29" max="29" width="9.57421875" style="0" customWidth="1"/>
    <col min="30" max="31" width="10.421875" style="0" customWidth="1"/>
    <col min="32" max="32" width="14.00390625" style="0" bestFit="1" customWidth="1"/>
    <col min="33" max="34" width="10.421875" style="0" customWidth="1"/>
    <col min="35" max="35" width="11.421875" style="0" customWidth="1"/>
    <col min="36" max="36" width="12.421875" style="0" bestFit="1" customWidth="1"/>
    <col min="37" max="37" width="11.28125" style="0" customWidth="1"/>
    <col min="38" max="39" width="10.421875" style="0" customWidth="1"/>
    <col min="40" max="40" width="11.00390625" style="0" customWidth="1"/>
    <col min="41" max="41" width="11.421875" style="0" customWidth="1"/>
    <col min="42" max="42" width="11.57421875" style="0" bestFit="1" customWidth="1"/>
    <col min="43" max="43" width="12.7109375" style="0" bestFit="1" customWidth="1"/>
    <col min="44" max="44" width="11.57421875" style="0" customWidth="1"/>
    <col min="45" max="45" width="10.421875" style="0" customWidth="1"/>
    <col min="46" max="46" width="11.421875" style="0" customWidth="1"/>
    <col min="47" max="47" width="10.421875" style="0" customWidth="1"/>
    <col min="48" max="48" width="9.00390625" style="0" customWidth="1"/>
    <col min="49" max="50" width="10.421875" style="0" customWidth="1"/>
    <col min="51" max="51" width="11.28125" style="0" customWidth="1"/>
    <col min="52" max="52" width="11.00390625" style="0" customWidth="1"/>
    <col min="53" max="53" width="9.57421875" style="0" customWidth="1"/>
  </cols>
  <sheetData>
    <row r="1" spans="1:57" ht="12.75">
      <c r="A1" s="912" t="s">
        <v>975</v>
      </c>
      <c r="B1" s="364"/>
      <c r="C1" s="364"/>
      <c r="D1" s="364"/>
      <c r="E1" s="364"/>
      <c r="F1" s="364"/>
      <c r="G1" s="364"/>
      <c r="H1" s="912" t="s">
        <v>975</v>
      </c>
      <c r="I1" s="364"/>
      <c r="J1" s="364"/>
      <c r="K1" s="364"/>
      <c r="L1" s="364"/>
      <c r="M1" s="912" t="s">
        <v>975</v>
      </c>
      <c r="N1" s="364"/>
      <c r="O1" s="364"/>
      <c r="P1" s="364"/>
      <c r="Q1" s="364"/>
      <c r="R1" s="912" t="s">
        <v>975</v>
      </c>
      <c r="S1" s="364"/>
      <c r="T1" s="364"/>
      <c r="U1" s="364"/>
      <c r="V1" s="364"/>
      <c r="W1" s="912" t="s">
        <v>975</v>
      </c>
      <c r="X1" s="364"/>
      <c r="Y1" s="364"/>
      <c r="Z1" s="364"/>
      <c r="AA1" s="364"/>
      <c r="AB1" s="912" t="s">
        <v>975</v>
      </c>
      <c r="AC1" s="364"/>
      <c r="AD1" s="364"/>
      <c r="AE1" s="364"/>
      <c r="AF1" s="364"/>
      <c r="AG1" s="912" t="s">
        <v>975</v>
      </c>
      <c r="AH1" s="364"/>
      <c r="AI1" s="364"/>
      <c r="AJ1" s="364"/>
      <c r="AK1" s="364"/>
      <c r="AL1" s="912" t="s">
        <v>975</v>
      </c>
      <c r="AM1" s="364"/>
      <c r="AN1" s="364"/>
      <c r="AO1" s="364"/>
      <c r="AP1" s="364"/>
      <c r="AQ1" s="912" t="s">
        <v>975</v>
      </c>
      <c r="AR1" s="364"/>
      <c r="AS1" s="364"/>
      <c r="AT1" s="364"/>
      <c r="AU1" s="364"/>
      <c r="AV1" s="912" t="s">
        <v>975</v>
      </c>
      <c r="AW1" s="364"/>
      <c r="AX1" s="364"/>
      <c r="AY1" s="364"/>
      <c r="AZ1" s="364"/>
      <c r="BA1" s="912" t="s">
        <v>975</v>
      </c>
      <c r="BB1" s="364"/>
      <c r="BC1" s="364"/>
      <c r="BD1" s="364"/>
      <c r="BE1" s="364"/>
    </row>
    <row r="2" spans="1:57" ht="12.75">
      <c r="A2" s="912" t="s">
        <v>1279</v>
      </c>
      <c r="B2" s="364"/>
      <c r="C2" s="364"/>
      <c r="D2" s="364"/>
      <c r="E2" s="364"/>
      <c r="F2" s="364"/>
      <c r="G2" s="364"/>
      <c r="H2" s="912" t="s">
        <v>1279</v>
      </c>
      <c r="I2" s="364"/>
      <c r="J2" s="364"/>
      <c r="K2" s="364"/>
      <c r="L2" s="364"/>
      <c r="M2" s="912" t="s">
        <v>1279</v>
      </c>
      <c r="N2" s="364"/>
      <c r="O2" s="364"/>
      <c r="P2" s="364"/>
      <c r="Q2" s="364"/>
      <c r="R2" s="912" t="s">
        <v>1279</v>
      </c>
      <c r="S2" s="364"/>
      <c r="T2" s="364"/>
      <c r="U2" s="364"/>
      <c r="V2" s="364"/>
      <c r="W2" s="912" t="s">
        <v>1279</v>
      </c>
      <c r="X2" s="364"/>
      <c r="Y2" s="364"/>
      <c r="Z2" s="364"/>
      <c r="AA2" s="364"/>
      <c r="AB2" s="912" t="s">
        <v>1279</v>
      </c>
      <c r="AC2" s="364"/>
      <c r="AD2" s="364"/>
      <c r="AE2" s="364"/>
      <c r="AF2" s="364"/>
      <c r="AG2" s="912" t="s">
        <v>1279</v>
      </c>
      <c r="AH2" s="364"/>
      <c r="AI2" s="364"/>
      <c r="AJ2" s="364"/>
      <c r="AK2" s="364"/>
      <c r="AL2" s="912" t="s">
        <v>1279</v>
      </c>
      <c r="AM2" s="364"/>
      <c r="AN2" s="364"/>
      <c r="AO2" s="364"/>
      <c r="AP2" s="364"/>
      <c r="AQ2" s="912" t="s">
        <v>1279</v>
      </c>
      <c r="AR2" s="364"/>
      <c r="AS2" s="364"/>
      <c r="AT2" s="364"/>
      <c r="AU2" s="364"/>
      <c r="AV2" s="912" t="s">
        <v>1279</v>
      </c>
      <c r="AW2" s="364"/>
      <c r="AX2" s="364"/>
      <c r="AY2" s="364"/>
      <c r="AZ2" s="364"/>
      <c r="BA2" s="912" t="s">
        <v>1279</v>
      </c>
      <c r="BB2" s="364"/>
      <c r="BC2" s="364"/>
      <c r="BD2" s="364"/>
      <c r="BE2" s="364"/>
    </row>
    <row r="3" spans="1:57" ht="12.75">
      <c r="A3" s="912" t="s">
        <v>897</v>
      </c>
      <c r="B3" s="364"/>
      <c r="C3" s="364"/>
      <c r="D3" s="364"/>
      <c r="E3" s="364"/>
      <c r="F3" s="364"/>
      <c r="G3" s="364"/>
      <c r="H3" s="912" t="s">
        <v>897</v>
      </c>
      <c r="I3" s="364"/>
      <c r="J3" s="364"/>
      <c r="K3" s="364"/>
      <c r="L3" s="364"/>
      <c r="M3" s="912" t="s">
        <v>897</v>
      </c>
      <c r="N3" s="364"/>
      <c r="O3" s="364"/>
      <c r="P3" s="364"/>
      <c r="Q3" s="364"/>
      <c r="R3" s="912" t="s">
        <v>897</v>
      </c>
      <c r="S3" s="364"/>
      <c r="T3" s="364"/>
      <c r="U3" s="364"/>
      <c r="V3" s="364"/>
      <c r="W3" s="912" t="s">
        <v>897</v>
      </c>
      <c r="X3" s="364"/>
      <c r="Y3" s="364"/>
      <c r="Z3" s="364"/>
      <c r="AA3" s="364"/>
      <c r="AB3" s="912" t="s">
        <v>897</v>
      </c>
      <c r="AC3" s="364"/>
      <c r="AD3" s="364"/>
      <c r="AE3" s="364"/>
      <c r="AF3" s="364"/>
      <c r="AG3" s="912" t="s">
        <v>897</v>
      </c>
      <c r="AH3" s="364"/>
      <c r="AI3" s="364"/>
      <c r="AJ3" s="364"/>
      <c r="AK3" s="364"/>
      <c r="AL3" s="912" t="s">
        <v>897</v>
      </c>
      <c r="AM3" s="364"/>
      <c r="AN3" s="364"/>
      <c r="AO3" s="364"/>
      <c r="AP3" s="364"/>
      <c r="AQ3" s="912" t="s">
        <v>897</v>
      </c>
      <c r="AR3" s="364"/>
      <c r="AS3" s="364"/>
      <c r="AT3" s="364"/>
      <c r="AU3" s="364"/>
      <c r="AV3" s="912" t="s">
        <v>897</v>
      </c>
      <c r="AW3" s="364"/>
      <c r="AX3" s="364"/>
      <c r="AY3" s="364"/>
      <c r="AZ3" s="364"/>
      <c r="BA3" s="912" t="s">
        <v>897</v>
      </c>
      <c r="BB3" s="364"/>
      <c r="BC3" s="364"/>
      <c r="BD3" s="364"/>
      <c r="BE3" s="364"/>
    </row>
    <row r="5" spans="1:53" ht="12.75">
      <c r="A5" s="896"/>
      <c r="B5" s="896"/>
      <c r="C5" s="897" t="s">
        <v>1028</v>
      </c>
      <c r="D5" s="897" t="s">
        <v>1033</v>
      </c>
      <c r="E5" s="897" t="s">
        <v>1038</v>
      </c>
      <c r="F5" s="897" t="s">
        <v>1043</v>
      </c>
      <c r="G5" s="897" t="s">
        <v>725</v>
      </c>
      <c r="H5" s="897" t="s">
        <v>806</v>
      </c>
      <c r="I5" s="897" t="s">
        <v>1056</v>
      </c>
      <c r="J5" s="897" t="s">
        <v>729</v>
      </c>
      <c r="K5" s="897" t="s">
        <v>896</v>
      </c>
      <c r="L5" s="897" t="s">
        <v>731</v>
      </c>
      <c r="M5" s="897" t="s">
        <v>740</v>
      </c>
      <c r="N5" s="897" t="s">
        <v>1078</v>
      </c>
      <c r="O5" s="897" t="s">
        <v>1083</v>
      </c>
      <c r="P5" s="897" t="s">
        <v>742</v>
      </c>
      <c r="Q5" s="897" t="s">
        <v>744</v>
      </c>
      <c r="R5" s="897" t="s">
        <v>1096</v>
      </c>
      <c r="S5" s="897" t="s">
        <v>747</v>
      </c>
      <c r="T5" s="897" t="s">
        <v>749</v>
      </c>
      <c r="U5" s="897" t="s">
        <v>751</v>
      </c>
      <c r="V5" s="897" t="s">
        <v>754</v>
      </c>
      <c r="W5" s="897" t="s">
        <v>756</v>
      </c>
      <c r="X5" s="897" t="s">
        <v>758</v>
      </c>
      <c r="Y5" s="897" t="s">
        <v>1125</v>
      </c>
      <c r="Z5" s="897" t="s">
        <v>1130</v>
      </c>
      <c r="AA5" s="897" t="s">
        <v>1135</v>
      </c>
      <c r="AB5" s="897" t="s">
        <v>1140</v>
      </c>
      <c r="AC5" s="897" t="s">
        <v>1145</v>
      </c>
      <c r="AD5" s="897" t="s">
        <v>807</v>
      </c>
      <c r="AE5" s="897" t="s">
        <v>1154</v>
      </c>
      <c r="AF5" s="897" t="s">
        <v>760</v>
      </c>
      <c r="AG5" s="897" t="s">
        <v>762</v>
      </c>
      <c r="AH5" s="897" t="s">
        <v>1167</v>
      </c>
      <c r="AI5" s="897" t="s">
        <v>766</v>
      </c>
      <c r="AJ5" s="897" t="s">
        <v>1176</v>
      </c>
      <c r="AK5" s="897" t="s">
        <v>1181</v>
      </c>
      <c r="AL5" s="897" t="s">
        <v>772</v>
      </c>
      <c r="AM5" s="897" t="s">
        <v>774</v>
      </c>
      <c r="AN5" s="897" t="s">
        <v>1194</v>
      </c>
      <c r="AO5" s="897" t="s">
        <v>776</v>
      </c>
      <c r="AP5" s="897" t="s">
        <v>779</v>
      </c>
      <c r="AQ5" s="897" t="s">
        <v>781</v>
      </c>
      <c r="AR5" s="897" t="s">
        <v>1211</v>
      </c>
      <c r="AS5" s="897" t="s">
        <v>1216</v>
      </c>
      <c r="AT5" s="897" t="s">
        <v>784</v>
      </c>
      <c r="AU5" s="897" t="s">
        <v>1225</v>
      </c>
      <c r="AV5" s="897" t="s">
        <v>1230</v>
      </c>
      <c r="AW5" s="897" t="s">
        <v>788</v>
      </c>
      <c r="AX5" s="897" t="s">
        <v>793</v>
      </c>
      <c r="AY5" s="897" t="s">
        <v>795</v>
      </c>
      <c r="AZ5" s="897" t="s">
        <v>1247</v>
      </c>
      <c r="BA5" s="897" t="s">
        <v>1252</v>
      </c>
    </row>
    <row r="6" spans="1:53" ht="12.75">
      <c r="A6" s="896" t="s">
        <v>852</v>
      </c>
      <c r="B6" s="896"/>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row>
    <row r="7" spans="1:53" ht="12.75">
      <c r="A7" s="896" t="s">
        <v>568</v>
      </c>
      <c r="B7" s="896"/>
      <c r="C7" s="898">
        <v>769550</v>
      </c>
      <c r="D7" s="898">
        <v>135916</v>
      </c>
      <c r="E7" s="898">
        <v>840520</v>
      </c>
      <c r="F7" s="898">
        <v>489843</v>
      </c>
      <c r="G7" s="898">
        <v>3983374</v>
      </c>
      <c r="H7" s="898">
        <v>593529</v>
      </c>
      <c r="I7" s="898">
        <v>390718</v>
      </c>
      <c r="J7" s="898">
        <v>105345</v>
      </c>
      <c r="K7" s="898">
        <v>31083</v>
      </c>
      <c r="L7" s="898">
        <v>2195909</v>
      </c>
      <c r="M7" s="898">
        <v>1463283</v>
      </c>
      <c r="N7" s="898">
        <v>105484</v>
      </c>
      <c r="O7" s="898">
        <v>209056</v>
      </c>
      <c r="P7" s="898">
        <v>1485344</v>
      </c>
      <c r="Q7" s="898">
        <v>1071732</v>
      </c>
      <c r="R7" s="898">
        <v>511855</v>
      </c>
      <c r="S7" s="898">
        <v>388065</v>
      </c>
      <c r="T7" s="898">
        <v>715036</v>
      </c>
      <c r="U7" s="898">
        <v>752830</v>
      </c>
      <c r="V7" s="898">
        <v>200323</v>
      </c>
      <c r="W7" s="898">
        <v>691844</v>
      </c>
      <c r="X7" s="898">
        <v>652315</v>
      </c>
      <c r="Y7" s="898">
        <v>1201081</v>
      </c>
      <c r="Z7" s="898">
        <v>715127</v>
      </c>
      <c r="AA7" s="898">
        <v>526045</v>
      </c>
      <c r="AB7" s="898">
        <v>958268</v>
      </c>
      <c r="AC7" s="898">
        <v>181419</v>
      </c>
      <c r="AD7" s="898">
        <v>290764</v>
      </c>
      <c r="AE7" s="898">
        <v>355272</v>
      </c>
      <c r="AF7" s="898">
        <v>163705</v>
      </c>
      <c r="AG7" s="898">
        <v>1123895</v>
      </c>
      <c r="AH7" s="898">
        <v>362617</v>
      </c>
      <c r="AI7" s="898">
        <v>1531766</v>
      </c>
      <c r="AJ7" s="898">
        <v>1189664</v>
      </c>
      <c r="AK7" s="898">
        <v>121056</v>
      </c>
      <c r="AL7" s="898">
        <v>1502276</v>
      </c>
      <c r="AM7" s="898">
        <v>601644</v>
      </c>
      <c r="AN7" s="898">
        <v>478684</v>
      </c>
      <c r="AO7" s="898">
        <v>1498388</v>
      </c>
      <c r="AP7" s="898">
        <v>93936</v>
      </c>
      <c r="AQ7" s="898">
        <v>713055</v>
      </c>
      <c r="AR7" s="898">
        <v>140977</v>
      </c>
      <c r="AS7" s="898">
        <v>935703</v>
      </c>
      <c r="AT7" s="898">
        <v>3612003</v>
      </c>
      <c r="AU7" s="898">
        <v>353128</v>
      </c>
      <c r="AV7" s="898">
        <v>85655</v>
      </c>
      <c r="AW7" s="898">
        <v>1122134</v>
      </c>
      <c r="AX7" s="898">
        <v>730508</v>
      </c>
      <c r="AY7" s="898">
        <v>258381</v>
      </c>
      <c r="AZ7" s="898">
        <v>717830</v>
      </c>
      <c r="BA7" s="898">
        <v>188896</v>
      </c>
    </row>
    <row r="8" spans="1:53" ht="12.75">
      <c r="A8" s="896" t="s">
        <v>893</v>
      </c>
      <c r="B8" s="896"/>
      <c r="C8" s="899">
        <v>680013</v>
      </c>
      <c r="D8" s="899">
        <v>31638</v>
      </c>
      <c r="E8" s="899">
        <v>728385</v>
      </c>
      <c r="F8" s="899">
        <v>462190</v>
      </c>
      <c r="G8" s="899">
        <v>3418725</v>
      </c>
      <c r="H8" s="899">
        <v>567680</v>
      </c>
      <c r="I8" s="899">
        <v>676813</v>
      </c>
      <c r="J8" s="899">
        <v>117218</v>
      </c>
      <c r="K8" s="899">
        <v>26776</v>
      </c>
      <c r="L8" s="899">
        <v>2233129</v>
      </c>
      <c r="M8" s="899">
        <v>934173</v>
      </c>
      <c r="N8" s="899">
        <v>85561</v>
      </c>
      <c r="O8" s="899">
        <v>237411</v>
      </c>
      <c r="P8" s="899">
        <v>1338373</v>
      </c>
      <c r="Q8" s="899">
        <v>879793</v>
      </c>
      <c r="R8" s="899">
        <v>444086</v>
      </c>
      <c r="S8" s="899">
        <v>439590</v>
      </c>
      <c r="T8" s="899">
        <v>563168</v>
      </c>
      <c r="U8" s="899">
        <v>639748</v>
      </c>
      <c r="V8" s="899">
        <v>238796</v>
      </c>
      <c r="W8" s="899">
        <v>758834</v>
      </c>
      <c r="X8" s="899">
        <v>669357</v>
      </c>
      <c r="Y8" s="899">
        <v>1027933</v>
      </c>
      <c r="Z8" s="899">
        <v>674682</v>
      </c>
      <c r="AA8" s="899">
        <v>431432</v>
      </c>
      <c r="AB8" s="899">
        <v>704183</v>
      </c>
      <c r="AC8" s="899">
        <v>193453</v>
      </c>
      <c r="AD8" s="899">
        <v>332467</v>
      </c>
      <c r="AE8" s="899">
        <v>520736</v>
      </c>
      <c r="AF8" s="899">
        <v>151965</v>
      </c>
      <c r="AG8" s="899">
        <v>589571</v>
      </c>
      <c r="AH8" s="899">
        <v>289747</v>
      </c>
      <c r="AI8" s="899">
        <v>2197646</v>
      </c>
      <c r="AJ8" s="899">
        <v>1656334</v>
      </c>
      <c r="AK8" s="899">
        <v>124839</v>
      </c>
      <c r="AL8" s="899">
        <v>1894435</v>
      </c>
      <c r="AM8" s="899">
        <v>410639</v>
      </c>
      <c r="AN8" s="899">
        <v>412950</v>
      </c>
      <c r="AO8" s="899">
        <v>2106731</v>
      </c>
      <c r="AP8" s="899">
        <v>146104</v>
      </c>
      <c r="AQ8" s="899">
        <v>535261</v>
      </c>
      <c r="AR8" s="899">
        <v>130076</v>
      </c>
      <c r="AS8" s="899">
        <v>849662</v>
      </c>
      <c r="AT8" s="899">
        <v>3086196</v>
      </c>
      <c r="AU8" s="899">
        <v>372747</v>
      </c>
      <c r="AV8" s="899">
        <v>94961</v>
      </c>
      <c r="AW8" s="899">
        <v>932996</v>
      </c>
      <c r="AX8" s="899">
        <v>1119386</v>
      </c>
      <c r="AY8" s="899">
        <v>1107615</v>
      </c>
      <c r="AZ8" s="899">
        <v>1006012</v>
      </c>
      <c r="BA8" s="899">
        <v>105251</v>
      </c>
    </row>
    <row r="9" spans="1:53" ht="12.75">
      <c r="A9" s="896" t="s">
        <v>894</v>
      </c>
      <c r="B9" s="896"/>
      <c r="C9" s="899">
        <v>234685.926</v>
      </c>
      <c r="D9" s="899">
        <v>51675.535</v>
      </c>
      <c r="E9" s="899">
        <v>348592.265</v>
      </c>
      <c r="F9" s="899">
        <v>142289.291</v>
      </c>
      <c r="G9" s="899">
        <v>5116122.632</v>
      </c>
      <c r="H9" s="899">
        <v>757668.301</v>
      </c>
      <c r="I9" s="899">
        <v>322370.864</v>
      </c>
      <c r="J9" s="899">
        <v>106255.321</v>
      </c>
      <c r="K9" s="899">
        <v>85699.618</v>
      </c>
      <c r="L9" s="899">
        <v>1150227.278</v>
      </c>
      <c r="M9" s="899">
        <v>444392.881</v>
      </c>
      <c r="N9" s="899">
        <v>181507.082</v>
      </c>
      <c r="O9" s="899">
        <v>162265.746</v>
      </c>
      <c r="P9" s="899">
        <v>1566280.244</v>
      </c>
      <c r="Q9" s="899">
        <v>326985.437</v>
      </c>
      <c r="R9" s="899">
        <v>430389.559</v>
      </c>
      <c r="S9" s="899">
        <v>184104.737</v>
      </c>
      <c r="T9" s="899">
        <v>647649.61</v>
      </c>
      <c r="U9" s="899">
        <v>201864.182</v>
      </c>
      <c r="V9" s="899">
        <v>94637.94</v>
      </c>
      <c r="W9" s="899">
        <v>1249063.54</v>
      </c>
      <c r="X9" s="899">
        <v>354282.006</v>
      </c>
      <c r="Y9" s="899">
        <v>1032746.638</v>
      </c>
      <c r="Z9" s="899">
        <v>576946.363</v>
      </c>
      <c r="AA9" s="899">
        <v>158290.389</v>
      </c>
      <c r="AB9" s="899">
        <v>302892.626</v>
      </c>
      <c r="AC9" s="899">
        <v>198630.115</v>
      </c>
      <c r="AD9" s="899">
        <v>99128.068</v>
      </c>
      <c r="AE9" s="899">
        <v>235866.13282273358</v>
      </c>
      <c r="AF9" s="899">
        <v>127053.49308989021</v>
      </c>
      <c r="AG9" s="899">
        <v>818748.141</v>
      </c>
      <c r="AH9" s="899">
        <v>385908.1628553827</v>
      </c>
      <c r="AI9" s="899">
        <v>1100997.626</v>
      </c>
      <c r="AJ9" s="899">
        <v>677504.405</v>
      </c>
      <c r="AK9" s="899">
        <v>82251.458</v>
      </c>
      <c r="AL9" s="899">
        <v>940807.146</v>
      </c>
      <c r="AM9" s="899">
        <v>381068.419</v>
      </c>
      <c r="AN9" s="899">
        <v>484301.875</v>
      </c>
      <c r="AO9" s="899">
        <v>951303.505</v>
      </c>
      <c r="AP9" s="899">
        <v>66794.579</v>
      </c>
      <c r="AQ9" s="899">
        <v>234736.873</v>
      </c>
      <c r="AR9" s="899">
        <v>73723.4</v>
      </c>
      <c r="AS9" s="899">
        <v>391104.596</v>
      </c>
      <c r="AT9" s="899">
        <v>4718320.755</v>
      </c>
      <c r="AU9" s="899">
        <v>129848.109</v>
      </c>
      <c r="AV9" s="899">
        <v>133408.208</v>
      </c>
      <c r="AW9" s="899">
        <v>855580.9061435638</v>
      </c>
      <c r="AX9" s="899">
        <v>563969.308</v>
      </c>
      <c r="AY9" s="899">
        <v>272900.006</v>
      </c>
      <c r="AZ9" s="899">
        <v>548014.433983279</v>
      </c>
      <c r="BA9" s="899">
        <v>73188.757</v>
      </c>
    </row>
    <row r="10" spans="1:53" ht="12.75">
      <c r="A10" s="896" t="s">
        <v>895</v>
      </c>
      <c r="B10" s="896"/>
      <c r="C10" s="900"/>
      <c r="D10" s="900">
        <v>23811</v>
      </c>
      <c r="E10" s="900"/>
      <c r="F10" s="900"/>
      <c r="G10" s="900">
        <v>425812</v>
      </c>
      <c r="H10" s="900">
        <v>2200</v>
      </c>
      <c r="I10" s="900">
        <v>323</v>
      </c>
      <c r="J10" s="900">
        <v>213637</v>
      </c>
      <c r="K10" s="900"/>
      <c r="L10" s="900">
        <v>1124495</v>
      </c>
      <c r="M10" s="900">
        <v>32632</v>
      </c>
      <c r="N10" s="900"/>
      <c r="O10" s="900"/>
      <c r="P10" s="900">
        <v>604987</v>
      </c>
      <c r="Q10" s="900">
        <v>139206</v>
      </c>
      <c r="R10" s="900"/>
      <c r="S10" s="900">
        <v>78275</v>
      </c>
      <c r="T10" s="900"/>
      <c r="U10" s="900">
        <v>40470</v>
      </c>
      <c r="V10" s="900">
        <v>87710</v>
      </c>
      <c r="W10" s="900">
        <v>393981</v>
      </c>
      <c r="X10" s="900">
        <v>462680</v>
      </c>
      <c r="Y10" s="900">
        <v>33618</v>
      </c>
      <c r="Z10" s="900"/>
      <c r="AA10" s="900"/>
      <c r="AB10" s="900"/>
      <c r="AC10" s="900"/>
      <c r="AD10" s="900"/>
      <c r="AE10" s="900">
        <v>1348</v>
      </c>
      <c r="AF10" s="900">
        <v>85397</v>
      </c>
      <c r="AG10" s="900">
        <v>945670</v>
      </c>
      <c r="AH10" s="900"/>
      <c r="AI10" s="900">
        <v>1360325</v>
      </c>
      <c r="AJ10" s="900">
        <v>4884</v>
      </c>
      <c r="AK10" s="900"/>
      <c r="AL10" s="900">
        <v>201155</v>
      </c>
      <c r="AM10" s="900">
        <v>199394</v>
      </c>
      <c r="AN10" s="900"/>
      <c r="AO10" s="900">
        <v>931084</v>
      </c>
      <c r="AP10" s="900">
        <v>12064</v>
      </c>
      <c r="AQ10" s="900">
        <v>17350</v>
      </c>
      <c r="AR10" s="900"/>
      <c r="AS10" s="900">
        <v>28</v>
      </c>
      <c r="AT10" s="900">
        <v>238793</v>
      </c>
      <c r="AU10" s="900">
        <v>1440</v>
      </c>
      <c r="AV10" s="900"/>
      <c r="AW10" s="900">
        <v>211578</v>
      </c>
      <c r="AX10" s="900">
        <v>146715</v>
      </c>
      <c r="AY10" s="900">
        <v>58016</v>
      </c>
      <c r="AZ10" s="900"/>
      <c r="BA10" s="900"/>
    </row>
    <row r="11" spans="1:53" ht="12.75">
      <c r="A11" s="896" t="s">
        <v>314</v>
      </c>
      <c r="B11" s="896"/>
      <c r="C11" s="899">
        <v>914698.926</v>
      </c>
      <c r="D11" s="899">
        <v>107124.535</v>
      </c>
      <c r="E11" s="899">
        <v>1076977.2650000001</v>
      </c>
      <c r="F11" s="899">
        <v>604479.291</v>
      </c>
      <c r="G11" s="899">
        <v>8960659.632</v>
      </c>
      <c r="H11" s="899">
        <v>1327548.301</v>
      </c>
      <c r="I11" s="899">
        <v>999506.8640000001</v>
      </c>
      <c r="J11" s="899">
        <v>437110.321</v>
      </c>
      <c r="K11" s="899">
        <v>112475.618</v>
      </c>
      <c r="L11" s="899">
        <v>4507851.278</v>
      </c>
      <c r="M11" s="899">
        <v>1411197.881</v>
      </c>
      <c r="N11" s="899">
        <v>267068.082</v>
      </c>
      <c r="O11" s="899">
        <v>399676.74600000004</v>
      </c>
      <c r="P11" s="899">
        <v>3509640.244</v>
      </c>
      <c r="Q11" s="899">
        <v>1345984.437</v>
      </c>
      <c r="R11" s="899">
        <v>874475.559</v>
      </c>
      <c r="S11" s="899">
        <v>701969.737</v>
      </c>
      <c r="T11" s="899">
        <v>1210817.61</v>
      </c>
      <c r="U11" s="899">
        <v>882082.182</v>
      </c>
      <c r="V11" s="899">
        <v>421143.94</v>
      </c>
      <c r="W11" s="899">
        <v>2401878.54</v>
      </c>
      <c r="X11" s="899">
        <v>1486319.006</v>
      </c>
      <c r="Y11" s="899">
        <v>2094297.638</v>
      </c>
      <c r="Z11" s="899">
        <v>1251628.363</v>
      </c>
      <c r="AA11" s="899">
        <v>589722.389</v>
      </c>
      <c r="AB11" s="899">
        <v>1007075.6259999999</v>
      </c>
      <c r="AC11" s="899">
        <v>392083.115</v>
      </c>
      <c r="AD11" s="899">
        <v>431595.06799999997</v>
      </c>
      <c r="AE11" s="899">
        <v>757950.1328227336</v>
      </c>
      <c r="AF11" s="899">
        <v>364415.4930898902</v>
      </c>
      <c r="AG11" s="899">
        <v>2353989.141</v>
      </c>
      <c r="AH11" s="899">
        <v>675655.1628553828</v>
      </c>
      <c r="AI11" s="899">
        <v>4658968.626</v>
      </c>
      <c r="AJ11" s="899">
        <v>2338722.4050000003</v>
      </c>
      <c r="AK11" s="899">
        <v>207090.45799999998</v>
      </c>
      <c r="AL11" s="899">
        <v>3036397.1459999997</v>
      </c>
      <c r="AM11" s="899">
        <v>991101.419</v>
      </c>
      <c r="AN11" s="899">
        <v>897251.875</v>
      </c>
      <c r="AO11" s="899">
        <v>3989118.505</v>
      </c>
      <c r="AP11" s="899">
        <v>224962.579</v>
      </c>
      <c r="AQ11" s="899">
        <v>787347.873</v>
      </c>
      <c r="AR11" s="899">
        <v>203799.4</v>
      </c>
      <c r="AS11" s="899">
        <v>1240794.596</v>
      </c>
      <c r="AT11" s="899">
        <v>8043309.755</v>
      </c>
      <c r="AU11" s="899">
        <v>504035.109</v>
      </c>
      <c r="AV11" s="899">
        <v>228369.208</v>
      </c>
      <c r="AW11" s="899">
        <v>2000154.9061435638</v>
      </c>
      <c r="AX11" s="899">
        <v>1830070.308</v>
      </c>
      <c r="AY11" s="899">
        <v>1438531.006</v>
      </c>
      <c r="AZ11" s="899">
        <v>1554026.433983279</v>
      </c>
      <c r="BA11" s="899">
        <v>178439.75699999998</v>
      </c>
    </row>
    <row r="12" spans="1:53" ht="12.75">
      <c r="A12" s="896" t="s">
        <v>853</v>
      </c>
      <c r="B12" s="896"/>
      <c r="C12" s="899">
        <v>18175.29125</v>
      </c>
      <c r="D12" s="899"/>
      <c r="E12" s="899"/>
      <c r="F12" s="899">
        <v>17191.398</v>
      </c>
      <c r="G12" s="899">
        <v>22569.35574</v>
      </c>
      <c r="H12" s="899">
        <v>3693.15372</v>
      </c>
      <c r="I12" s="899">
        <v>4614.569</v>
      </c>
      <c r="J12" s="899"/>
      <c r="K12" s="899"/>
      <c r="L12" s="899">
        <v>24760.583560000003</v>
      </c>
      <c r="M12" s="899">
        <v>6601.88808</v>
      </c>
      <c r="N12" s="899"/>
      <c r="O12" s="899">
        <v>3597.25</v>
      </c>
      <c r="P12" s="899">
        <v>30449</v>
      </c>
      <c r="Q12" s="899"/>
      <c r="R12" s="899">
        <v>1258.042</v>
      </c>
      <c r="S12" s="899"/>
      <c r="T12" s="899"/>
      <c r="U12" s="899"/>
      <c r="V12" s="899"/>
      <c r="W12" s="899">
        <v>7774.23801</v>
      </c>
      <c r="X12" s="899"/>
      <c r="Y12" s="899">
        <v>8902.766669999999</v>
      </c>
      <c r="Z12" s="899">
        <v>766.204</v>
      </c>
      <c r="AA12" s="899"/>
      <c r="AB12" s="899"/>
      <c r="AC12" s="899"/>
      <c r="AD12" s="899">
        <v>2000</v>
      </c>
      <c r="AE12" s="899">
        <v>1220.81753</v>
      </c>
      <c r="AF12" s="899"/>
      <c r="AG12" s="899"/>
      <c r="AH12" s="899">
        <v>9787</v>
      </c>
      <c r="AI12" s="899"/>
      <c r="AJ12" s="899">
        <v>29540.34915</v>
      </c>
      <c r="AK12" s="899">
        <v>873.902</v>
      </c>
      <c r="AL12" s="899">
        <v>15773.209</v>
      </c>
      <c r="AM12" s="899">
        <v>1000</v>
      </c>
      <c r="AN12" s="899"/>
      <c r="AO12" s="899">
        <v>13708</v>
      </c>
      <c r="AP12" s="899"/>
      <c r="AQ12" s="899">
        <v>1347.063675</v>
      </c>
      <c r="AR12" s="899">
        <v>2642.19403</v>
      </c>
      <c r="AS12" s="899">
        <v>12238.961</v>
      </c>
      <c r="AT12" s="899">
        <v>31330.499</v>
      </c>
      <c r="AU12" s="899">
        <v>2676.52539201558</v>
      </c>
      <c r="AV12" s="899">
        <v>692.598</v>
      </c>
      <c r="AW12" s="899">
        <v>7572.873</v>
      </c>
      <c r="AX12" s="899">
        <v>6987.323</v>
      </c>
      <c r="AY12" s="899">
        <v>1525.487</v>
      </c>
      <c r="AZ12" s="899">
        <v>1367.643</v>
      </c>
      <c r="BA12" s="899">
        <v>1264.771</v>
      </c>
    </row>
    <row r="13" spans="1:53" ht="12.75">
      <c r="A13" s="896" t="s">
        <v>854</v>
      </c>
      <c r="B13" s="896"/>
      <c r="C13" s="900">
        <v>51123.97</v>
      </c>
      <c r="D13" s="900"/>
      <c r="E13" s="900">
        <v>7625.16</v>
      </c>
      <c r="F13" s="900">
        <v>3958.177</v>
      </c>
      <c r="G13" s="900">
        <v>1248291.8860000002</v>
      </c>
      <c r="H13" s="900"/>
      <c r="I13" s="900"/>
      <c r="J13" s="900"/>
      <c r="K13" s="900"/>
      <c r="L13" s="900"/>
      <c r="M13" s="900">
        <v>197616.907</v>
      </c>
      <c r="N13" s="900">
        <v>50623.79</v>
      </c>
      <c r="O13" s="900">
        <v>8612.004</v>
      </c>
      <c r="P13" s="900"/>
      <c r="Q13" s="900">
        <v>6064.58809</v>
      </c>
      <c r="R13" s="900">
        <v>20881.912</v>
      </c>
      <c r="S13" s="900">
        <v>1865.891</v>
      </c>
      <c r="T13" s="900">
        <v>23908.464</v>
      </c>
      <c r="U13" s="900"/>
      <c r="V13" s="900">
        <v>32562.738</v>
      </c>
      <c r="W13" s="900">
        <v>43972.666849999994</v>
      </c>
      <c r="X13" s="900"/>
      <c r="Y13" s="900">
        <v>131094.72905000002</v>
      </c>
      <c r="Z13" s="900">
        <v>43958.631</v>
      </c>
      <c r="AA13" s="900">
        <v>2017.341</v>
      </c>
      <c r="AB13" s="900"/>
      <c r="AC13" s="900"/>
      <c r="AD13" s="900">
        <v>21010.069</v>
      </c>
      <c r="AE13" s="900">
        <v>68.214</v>
      </c>
      <c r="AF13" s="900"/>
      <c r="AG13" s="900"/>
      <c r="AH13" s="900">
        <v>8749.31925</v>
      </c>
      <c r="AI13" s="900">
        <v>303674.97</v>
      </c>
      <c r="AJ13" s="900"/>
      <c r="AK13" s="900">
        <v>4250</v>
      </c>
      <c r="AL13" s="900">
        <v>186716.349</v>
      </c>
      <c r="AM13" s="900">
        <v>51783.295</v>
      </c>
      <c r="AN13" s="900">
        <v>33089.41863</v>
      </c>
      <c r="AO13" s="900">
        <v>97244.15</v>
      </c>
      <c r="AP13" s="900">
        <v>17011.573</v>
      </c>
      <c r="AQ13" s="900">
        <v>71794.081</v>
      </c>
      <c r="AR13" s="900"/>
      <c r="AS13" s="900">
        <v>23804.2</v>
      </c>
      <c r="AT13" s="900">
        <v>248081.79919</v>
      </c>
      <c r="AU13" s="900">
        <v>28249.108</v>
      </c>
      <c r="AV13" s="900"/>
      <c r="AW13" s="900">
        <v>191952.137</v>
      </c>
      <c r="AX13" s="900">
        <v>121801.156</v>
      </c>
      <c r="AY13" s="900"/>
      <c r="AZ13" s="900"/>
      <c r="BA13" s="900">
        <v>8323.336</v>
      </c>
    </row>
    <row r="14" spans="1:53" ht="12.75">
      <c r="A14" s="896" t="s">
        <v>317</v>
      </c>
      <c r="B14" s="896"/>
      <c r="C14" s="900">
        <v>-69299.26125</v>
      </c>
      <c r="D14" s="900"/>
      <c r="E14" s="900">
        <v>-7625.16</v>
      </c>
      <c r="F14" s="900">
        <v>-21149.575</v>
      </c>
      <c r="G14" s="900">
        <v>-1270861.2417400002</v>
      </c>
      <c r="H14" s="900">
        <v>-3693.15372</v>
      </c>
      <c r="I14" s="900">
        <v>-4614.569</v>
      </c>
      <c r="J14" s="900"/>
      <c r="K14" s="900"/>
      <c r="L14" s="900">
        <v>-24760.583560000003</v>
      </c>
      <c r="M14" s="900">
        <v>-204218.79508</v>
      </c>
      <c r="N14" s="900">
        <v>-50623.79</v>
      </c>
      <c r="O14" s="900">
        <v>-12209.254</v>
      </c>
      <c r="P14" s="900">
        <v>-30449</v>
      </c>
      <c r="Q14" s="900">
        <v>-6064.58809</v>
      </c>
      <c r="R14" s="900">
        <v>-22139.954</v>
      </c>
      <c r="S14" s="900">
        <v>-1865.891</v>
      </c>
      <c r="T14" s="900">
        <v>-23908.464</v>
      </c>
      <c r="U14" s="900"/>
      <c r="V14" s="900">
        <v>-32562.738</v>
      </c>
      <c r="W14" s="900">
        <v>-51746.904859999995</v>
      </c>
      <c r="X14" s="900"/>
      <c r="Y14" s="900">
        <v>-139997.49572000004</v>
      </c>
      <c r="Z14" s="900">
        <v>-44724.835</v>
      </c>
      <c r="AA14" s="900">
        <v>-2017.341</v>
      </c>
      <c r="AB14" s="900"/>
      <c r="AC14" s="900"/>
      <c r="AD14" s="900">
        <v>-23010.069</v>
      </c>
      <c r="AE14" s="900">
        <v>-1289.03153</v>
      </c>
      <c r="AF14" s="900"/>
      <c r="AG14" s="900"/>
      <c r="AH14" s="900">
        <v>-18536.31925</v>
      </c>
      <c r="AI14" s="900">
        <v>-303674.97</v>
      </c>
      <c r="AJ14" s="900">
        <v>-29540.34915</v>
      </c>
      <c r="AK14" s="900">
        <v>-5123.902</v>
      </c>
      <c r="AL14" s="900">
        <v>-202489.558</v>
      </c>
      <c r="AM14" s="900">
        <v>-52783.295</v>
      </c>
      <c r="AN14" s="900">
        <v>-33089.41863</v>
      </c>
      <c r="AO14" s="900">
        <v>-110952.15</v>
      </c>
      <c r="AP14" s="900">
        <v>-17011.573</v>
      </c>
      <c r="AQ14" s="900">
        <v>-73141.144675</v>
      </c>
      <c r="AR14" s="900">
        <v>-2642.19403</v>
      </c>
      <c r="AS14" s="900">
        <v>-36043.161</v>
      </c>
      <c r="AT14" s="900">
        <v>-279412.29819</v>
      </c>
      <c r="AU14" s="900">
        <v>-30925.63339201558</v>
      </c>
      <c r="AV14" s="900">
        <v>-692.598</v>
      </c>
      <c r="AW14" s="900">
        <v>-199525.01</v>
      </c>
      <c r="AX14" s="900">
        <v>-128788.479</v>
      </c>
      <c r="AY14" s="900">
        <v>-1525.487</v>
      </c>
      <c r="AZ14" s="900">
        <v>-1367.643</v>
      </c>
      <c r="BA14" s="900">
        <v>-9588.107</v>
      </c>
    </row>
    <row r="15" spans="1:53" ht="12.75">
      <c r="A15" s="896" t="s">
        <v>855</v>
      </c>
      <c r="B15" s="896"/>
      <c r="C15" s="901">
        <v>845399.66475</v>
      </c>
      <c r="D15" s="901">
        <v>107124.535</v>
      </c>
      <c r="E15" s="901">
        <v>1069352.1050000002</v>
      </c>
      <c r="F15" s="901">
        <v>583329.716</v>
      </c>
      <c r="G15" s="901">
        <v>7689798.390259999</v>
      </c>
      <c r="H15" s="901">
        <v>1323855.14728</v>
      </c>
      <c r="I15" s="901">
        <v>994892.295</v>
      </c>
      <c r="J15" s="901">
        <v>437110.321</v>
      </c>
      <c r="K15" s="901">
        <v>112475.618</v>
      </c>
      <c r="L15" s="901">
        <v>4483090.69444</v>
      </c>
      <c r="M15" s="901">
        <v>1206979.08592</v>
      </c>
      <c r="N15" s="901">
        <v>216444.292</v>
      </c>
      <c r="O15" s="901">
        <v>387467.492</v>
      </c>
      <c r="P15" s="901">
        <v>3479191.244</v>
      </c>
      <c r="Q15" s="901">
        <v>1339919.84891</v>
      </c>
      <c r="R15" s="901">
        <v>852335.605</v>
      </c>
      <c r="S15" s="901">
        <v>700103.846</v>
      </c>
      <c r="T15" s="901">
        <v>1186909.146</v>
      </c>
      <c r="U15" s="901">
        <v>882082.182</v>
      </c>
      <c r="V15" s="901">
        <v>388581.202</v>
      </c>
      <c r="W15" s="901">
        <v>2350131.63514</v>
      </c>
      <c r="X15" s="901">
        <v>1486319.006</v>
      </c>
      <c r="Y15" s="901">
        <v>1954300.14228</v>
      </c>
      <c r="Z15" s="901">
        <v>1206903.528</v>
      </c>
      <c r="AA15" s="901">
        <v>587705.048</v>
      </c>
      <c r="AB15" s="901">
        <v>1007075.6259999999</v>
      </c>
      <c r="AC15" s="901">
        <v>392083.115</v>
      </c>
      <c r="AD15" s="901">
        <v>408584.99899999995</v>
      </c>
      <c r="AE15" s="901">
        <v>756661.1012927336</v>
      </c>
      <c r="AF15" s="901">
        <v>364415.4930898902</v>
      </c>
      <c r="AG15" s="901">
        <v>2353989.141</v>
      </c>
      <c r="AH15" s="901">
        <v>657118.8436053828</v>
      </c>
      <c r="AI15" s="901">
        <v>4355293.656</v>
      </c>
      <c r="AJ15" s="901">
        <v>2309182.05585</v>
      </c>
      <c r="AK15" s="901">
        <v>201966.55599999998</v>
      </c>
      <c r="AL15" s="901">
        <v>2833907.5879999995</v>
      </c>
      <c r="AM15" s="901">
        <v>938318.124</v>
      </c>
      <c r="AN15" s="901">
        <v>864162.45637</v>
      </c>
      <c r="AO15" s="901">
        <v>3878166.355</v>
      </c>
      <c r="AP15" s="901">
        <v>207951.006</v>
      </c>
      <c r="AQ15" s="901">
        <v>714206.728325</v>
      </c>
      <c r="AR15" s="901">
        <v>201157.20596999998</v>
      </c>
      <c r="AS15" s="901">
        <v>1204751.4349999998</v>
      </c>
      <c r="AT15" s="901">
        <v>7763897.456809999</v>
      </c>
      <c r="AU15" s="901">
        <v>473109.4756079844</v>
      </c>
      <c r="AV15" s="901">
        <v>227676.61</v>
      </c>
      <c r="AW15" s="901">
        <v>1800629.8961435638</v>
      </c>
      <c r="AX15" s="901">
        <v>1701281.829</v>
      </c>
      <c r="AY15" s="901">
        <v>1437005.519</v>
      </c>
      <c r="AZ15" s="901">
        <v>1552658.790983279</v>
      </c>
      <c r="BA15" s="901">
        <v>168851.65</v>
      </c>
    </row>
    <row r="16" spans="1:53" ht="12.75">
      <c r="A16" s="896" t="s">
        <v>856</v>
      </c>
      <c r="B16" s="896"/>
      <c r="C16" s="899">
        <v>142571</v>
      </c>
      <c r="D16" s="899">
        <v>19853</v>
      </c>
      <c r="E16" s="899"/>
      <c r="F16" s="899"/>
      <c r="G16" s="899"/>
      <c r="H16" s="899"/>
      <c r="I16" s="899">
        <v>47069</v>
      </c>
      <c r="J16" s="899"/>
      <c r="K16" s="899" t="s">
        <v>263</v>
      </c>
      <c r="L16" s="899">
        <v>800801</v>
      </c>
      <c r="M16" s="899">
        <v>9857</v>
      </c>
      <c r="N16" s="899">
        <v>168220</v>
      </c>
      <c r="O16" s="899">
        <v>4378</v>
      </c>
      <c r="P16" s="899">
        <v>31652</v>
      </c>
      <c r="Q16" s="899">
        <v>410799</v>
      </c>
      <c r="R16" s="899">
        <v>688</v>
      </c>
      <c r="S16" s="899">
        <v>26408</v>
      </c>
      <c r="T16" s="899">
        <v>14640</v>
      </c>
      <c r="U16" s="899"/>
      <c r="V16" s="899"/>
      <c r="W16" s="899"/>
      <c r="X16" s="899"/>
      <c r="Y16" s="899"/>
      <c r="Z16" s="899"/>
      <c r="AA16" s="899">
        <v>6186</v>
      </c>
      <c r="AB16" s="899"/>
      <c r="AC16" s="899">
        <v>36132</v>
      </c>
      <c r="AD16" s="899">
        <v>18068</v>
      </c>
      <c r="AE16" s="899">
        <v>98888</v>
      </c>
      <c r="AF16" s="899">
        <v>188732</v>
      </c>
      <c r="AG16" s="899"/>
      <c r="AH16" s="899"/>
      <c r="AI16" s="899">
        <v>122138</v>
      </c>
      <c r="AJ16" s="899">
        <v>13849</v>
      </c>
      <c r="AK16" s="899"/>
      <c r="AL16" s="899"/>
      <c r="AM16" s="899"/>
      <c r="AN16" s="899">
        <v>13535</v>
      </c>
      <c r="AO16" s="899">
        <v>42630</v>
      </c>
      <c r="AP16" s="899">
        <v>42473</v>
      </c>
      <c r="AQ16" s="899"/>
      <c r="AR16" s="899">
        <v>7595</v>
      </c>
      <c r="AS16" s="899">
        <v>18027</v>
      </c>
      <c r="AT16" s="899">
        <v>191757</v>
      </c>
      <c r="AU16" s="899">
        <v>12923</v>
      </c>
      <c r="AV16" s="899"/>
      <c r="AW16" s="899">
        <v>188947</v>
      </c>
      <c r="AX16" s="899">
        <v>458</v>
      </c>
      <c r="AY16" s="899"/>
      <c r="AZ16" s="899">
        <v>291</v>
      </c>
      <c r="BA16" s="899"/>
    </row>
    <row r="17" spans="1:53" ht="12.75">
      <c r="A17" s="896" t="s">
        <v>476</v>
      </c>
      <c r="B17" s="896"/>
      <c r="C17" s="900"/>
      <c r="D17" s="900"/>
      <c r="E17" s="900"/>
      <c r="F17" s="900"/>
      <c r="G17" s="900">
        <v>338994</v>
      </c>
      <c r="H17" s="900">
        <v>98082</v>
      </c>
      <c r="I17" s="900"/>
      <c r="J17" s="900"/>
      <c r="K17" s="900" t="s">
        <v>263</v>
      </c>
      <c r="L17" s="900">
        <v>73101</v>
      </c>
      <c r="M17" s="900"/>
      <c r="N17" s="900"/>
      <c r="O17" s="900"/>
      <c r="P17" s="900">
        <v>256</v>
      </c>
      <c r="Q17" s="900"/>
      <c r="R17" s="900"/>
      <c r="S17" s="900"/>
      <c r="T17" s="900"/>
      <c r="U17" s="900"/>
      <c r="V17" s="900">
        <v>3174</v>
      </c>
      <c r="W17" s="900"/>
      <c r="X17" s="900">
        <v>70786</v>
      </c>
      <c r="Y17" s="900">
        <v>1221</v>
      </c>
      <c r="Z17" s="900"/>
      <c r="AA17" s="900"/>
      <c r="AB17" s="900"/>
      <c r="AC17" s="900"/>
      <c r="AD17" s="900">
        <v>1891</v>
      </c>
      <c r="AE17" s="900"/>
      <c r="AF17" s="900"/>
      <c r="AG17" s="900">
        <v>31671</v>
      </c>
      <c r="AH17" s="900"/>
      <c r="AI17" s="900">
        <v>1254149</v>
      </c>
      <c r="AJ17" s="900"/>
      <c r="AK17" s="900"/>
      <c r="AL17" s="900"/>
      <c r="AM17" s="900"/>
      <c r="AN17" s="900">
        <v>4215</v>
      </c>
      <c r="AO17" s="900">
        <v>82</v>
      </c>
      <c r="AP17" s="900"/>
      <c r="AQ17" s="900"/>
      <c r="AR17" s="900"/>
      <c r="AS17" s="900"/>
      <c r="AT17" s="900">
        <v>512594</v>
      </c>
      <c r="AU17" s="900"/>
      <c r="AV17" s="900"/>
      <c r="AW17" s="900">
        <v>34177</v>
      </c>
      <c r="AX17" s="900">
        <v>4106</v>
      </c>
      <c r="AY17" s="900">
        <v>1314</v>
      </c>
      <c r="AZ17" s="900">
        <v>90</v>
      </c>
      <c r="BA17" s="900"/>
    </row>
    <row r="18" spans="1:53" ht="12.75">
      <c r="A18" s="896" t="s">
        <v>857</v>
      </c>
      <c r="B18" s="896"/>
      <c r="C18" s="901">
        <v>142571</v>
      </c>
      <c r="D18" s="901">
        <v>19853</v>
      </c>
      <c r="E18" s="901"/>
      <c r="F18" s="901"/>
      <c r="G18" s="901">
        <v>338994</v>
      </c>
      <c r="H18" s="901">
        <v>98082</v>
      </c>
      <c r="I18" s="901">
        <v>47069</v>
      </c>
      <c r="J18" s="901"/>
      <c r="K18" s="901"/>
      <c r="L18" s="901">
        <v>873902</v>
      </c>
      <c r="M18" s="901">
        <v>9857</v>
      </c>
      <c r="N18" s="901">
        <v>168220</v>
      </c>
      <c r="O18" s="901">
        <v>4378</v>
      </c>
      <c r="P18" s="901">
        <v>31908</v>
      </c>
      <c r="Q18" s="901">
        <v>410799</v>
      </c>
      <c r="R18" s="901">
        <v>688</v>
      </c>
      <c r="S18" s="901">
        <v>26408</v>
      </c>
      <c r="T18" s="901">
        <v>14640</v>
      </c>
      <c r="U18" s="901"/>
      <c r="V18" s="901">
        <v>3174</v>
      </c>
      <c r="W18" s="901"/>
      <c r="X18" s="901">
        <v>70786</v>
      </c>
      <c r="Y18" s="901">
        <v>1221</v>
      </c>
      <c r="Z18" s="901"/>
      <c r="AA18" s="901">
        <v>6186</v>
      </c>
      <c r="AB18" s="901"/>
      <c r="AC18" s="901">
        <v>36132</v>
      </c>
      <c r="AD18" s="901">
        <v>19959</v>
      </c>
      <c r="AE18" s="901">
        <v>98888</v>
      </c>
      <c r="AF18" s="901">
        <v>188732</v>
      </c>
      <c r="AG18" s="901">
        <v>31671</v>
      </c>
      <c r="AH18" s="901"/>
      <c r="AI18" s="901">
        <v>1376287</v>
      </c>
      <c r="AJ18" s="901">
        <v>13849</v>
      </c>
      <c r="AK18" s="901"/>
      <c r="AL18" s="901"/>
      <c r="AM18" s="901"/>
      <c r="AN18" s="901">
        <v>17750</v>
      </c>
      <c r="AO18" s="901">
        <v>42712</v>
      </c>
      <c r="AP18" s="901">
        <v>42473</v>
      </c>
      <c r="AQ18" s="901"/>
      <c r="AR18" s="901">
        <v>7595</v>
      </c>
      <c r="AS18" s="901">
        <v>18027</v>
      </c>
      <c r="AT18" s="901">
        <v>704351</v>
      </c>
      <c r="AU18" s="901">
        <v>12923</v>
      </c>
      <c r="AV18" s="901"/>
      <c r="AW18" s="901">
        <v>223124</v>
      </c>
      <c r="AX18" s="901">
        <v>4564</v>
      </c>
      <c r="AY18" s="901">
        <v>1314</v>
      </c>
      <c r="AZ18" s="901">
        <v>381</v>
      </c>
      <c r="BA18" s="901"/>
    </row>
    <row r="19" spans="1:53" ht="12.75">
      <c r="A19" s="896" t="s">
        <v>858</v>
      </c>
      <c r="B19" s="896"/>
      <c r="C19" s="901">
        <v>1757520.66475</v>
      </c>
      <c r="D19" s="901">
        <v>262893.53500000003</v>
      </c>
      <c r="E19" s="901">
        <v>1909872.1050000002</v>
      </c>
      <c r="F19" s="901">
        <v>1073172.716</v>
      </c>
      <c r="G19" s="901">
        <v>12012166.39026</v>
      </c>
      <c r="H19" s="901">
        <v>2015466.14728</v>
      </c>
      <c r="I19" s="901">
        <v>1432679.295</v>
      </c>
      <c r="J19" s="901">
        <v>542455.321</v>
      </c>
      <c r="K19" s="901">
        <v>143558.61800000002</v>
      </c>
      <c r="L19" s="901">
        <v>7552901.69444</v>
      </c>
      <c r="M19" s="901">
        <v>2680119.08592</v>
      </c>
      <c r="N19" s="901">
        <v>490148.292</v>
      </c>
      <c r="O19" s="901">
        <v>600901.4920000001</v>
      </c>
      <c r="P19" s="901">
        <v>4996443.244</v>
      </c>
      <c r="Q19" s="901">
        <v>2822450.84891</v>
      </c>
      <c r="R19" s="901">
        <v>1364878.605</v>
      </c>
      <c r="S19" s="901">
        <v>1114576.846</v>
      </c>
      <c r="T19" s="901">
        <v>1916585.146</v>
      </c>
      <c r="U19" s="901">
        <v>1634912.182</v>
      </c>
      <c r="V19" s="901">
        <v>592078.202</v>
      </c>
      <c r="W19" s="901">
        <v>3041975.63514</v>
      </c>
      <c r="X19" s="901">
        <v>2209420.006</v>
      </c>
      <c r="Y19" s="901">
        <v>3156602.1422800003</v>
      </c>
      <c r="Z19" s="901">
        <v>1922030.528</v>
      </c>
      <c r="AA19" s="901">
        <v>1119936.048</v>
      </c>
      <c r="AB19" s="901">
        <v>1965343.626</v>
      </c>
      <c r="AC19" s="901">
        <v>609634.115</v>
      </c>
      <c r="AD19" s="901">
        <v>719307.999</v>
      </c>
      <c r="AE19" s="901">
        <v>1210821.1012927336</v>
      </c>
      <c r="AF19" s="901">
        <v>716852.4930898902</v>
      </c>
      <c r="AG19" s="901">
        <v>3509555.141</v>
      </c>
      <c r="AH19" s="901">
        <v>1019735.8436053828</v>
      </c>
      <c r="AI19" s="901">
        <v>7263346.656</v>
      </c>
      <c r="AJ19" s="901">
        <v>3512695.05585</v>
      </c>
      <c r="AK19" s="901">
        <v>323022.556</v>
      </c>
      <c r="AL19" s="901">
        <v>4336183.5879999995</v>
      </c>
      <c r="AM19" s="901">
        <v>1539962.1239999998</v>
      </c>
      <c r="AN19" s="901">
        <v>1360596.45637</v>
      </c>
      <c r="AO19" s="901">
        <v>5419266.355</v>
      </c>
      <c r="AP19" s="901">
        <v>344360.006</v>
      </c>
      <c r="AQ19" s="901">
        <v>1427261.728325</v>
      </c>
      <c r="AR19" s="901">
        <v>349729.20597</v>
      </c>
      <c r="AS19" s="901">
        <v>2158481.4349999996</v>
      </c>
      <c r="AT19" s="901">
        <v>12080251.45681</v>
      </c>
      <c r="AU19" s="901">
        <v>839160.4756079845</v>
      </c>
      <c r="AV19" s="901">
        <v>313331.61</v>
      </c>
      <c r="AW19" s="901">
        <v>3145887.896143564</v>
      </c>
      <c r="AX19" s="901">
        <v>2436353.829</v>
      </c>
      <c r="AY19" s="901">
        <v>1696700.519</v>
      </c>
      <c r="AZ19" s="901">
        <v>2270869.7909832792</v>
      </c>
      <c r="BA19" s="901">
        <v>357747.65</v>
      </c>
    </row>
    <row r="20" spans="1:53" ht="12.75">
      <c r="A20" s="896" t="s">
        <v>859</v>
      </c>
      <c r="B20" s="896"/>
      <c r="C20" s="899"/>
      <c r="D20" s="899"/>
      <c r="E20" s="899"/>
      <c r="F20" s="899"/>
      <c r="G20" s="899">
        <v>788113</v>
      </c>
      <c r="H20" s="899"/>
      <c r="I20" s="899"/>
      <c r="J20" s="899"/>
      <c r="K20" s="899"/>
      <c r="L20" s="899">
        <v>1046027</v>
      </c>
      <c r="M20" s="899"/>
      <c r="N20" s="899"/>
      <c r="O20" s="899"/>
      <c r="P20" s="899">
        <v>700000</v>
      </c>
      <c r="Q20" s="899">
        <v>121600</v>
      </c>
      <c r="R20" s="899"/>
      <c r="S20" s="899"/>
      <c r="T20" s="899"/>
      <c r="U20" s="899"/>
      <c r="V20" s="899">
        <v>50000</v>
      </c>
      <c r="W20" s="899"/>
      <c r="X20" s="899"/>
      <c r="Y20" s="899"/>
      <c r="Z20" s="899"/>
      <c r="AA20" s="899"/>
      <c r="AB20" s="899"/>
      <c r="AC20" s="899"/>
      <c r="AD20" s="899"/>
      <c r="AE20" s="899"/>
      <c r="AF20" s="899"/>
      <c r="AG20" s="899">
        <v>306301</v>
      </c>
      <c r="AH20" s="899"/>
      <c r="AI20" s="899">
        <v>512007</v>
      </c>
      <c r="AJ20" s="899"/>
      <c r="AK20" s="899"/>
      <c r="AL20" s="899"/>
      <c r="AM20" s="899"/>
      <c r="AN20" s="899"/>
      <c r="AO20" s="899">
        <v>594540</v>
      </c>
      <c r="AP20" s="899"/>
      <c r="AQ20" s="899"/>
      <c r="AR20" s="899"/>
      <c r="AS20" s="899"/>
      <c r="AT20" s="899">
        <v>3537245</v>
      </c>
      <c r="AU20" s="899"/>
      <c r="AV20" s="899"/>
      <c r="AW20" s="899"/>
      <c r="AX20" s="899">
        <v>17231</v>
      </c>
      <c r="AY20" s="899"/>
      <c r="AZ20" s="899"/>
      <c r="BA20" s="899"/>
    </row>
    <row r="21" spans="1:53" ht="12.75">
      <c r="A21" s="896" t="s">
        <v>861</v>
      </c>
      <c r="B21" s="896"/>
      <c r="C21" s="900"/>
      <c r="D21" s="900"/>
      <c r="E21" s="900"/>
      <c r="F21" s="900"/>
      <c r="G21" s="900"/>
      <c r="H21" s="900">
        <v>4071</v>
      </c>
      <c r="I21" s="900"/>
      <c r="J21" s="900"/>
      <c r="K21" s="900"/>
      <c r="L21" s="900">
        <v>15872</v>
      </c>
      <c r="M21" s="900"/>
      <c r="N21" s="900"/>
      <c r="O21" s="900"/>
      <c r="P21" s="900"/>
      <c r="Q21" s="900"/>
      <c r="R21" s="900"/>
      <c r="S21" s="900"/>
      <c r="T21" s="900"/>
      <c r="U21" s="900"/>
      <c r="V21" s="900">
        <v>55</v>
      </c>
      <c r="W21" s="900"/>
      <c r="X21" s="900"/>
      <c r="Y21" s="900"/>
      <c r="Z21" s="900"/>
      <c r="AA21" s="900"/>
      <c r="AB21" s="900"/>
      <c r="AC21" s="900"/>
      <c r="AD21" s="900"/>
      <c r="AE21" s="900"/>
      <c r="AF21" s="900"/>
      <c r="AG21" s="900">
        <v>11865</v>
      </c>
      <c r="AH21" s="900"/>
      <c r="AI21" s="900">
        <v>200000</v>
      </c>
      <c r="AJ21" s="900"/>
      <c r="AK21" s="900"/>
      <c r="AL21" s="900"/>
      <c r="AM21" s="900"/>
      <c r="AN21" s="900"/>
      <c r="AO21" s="900"/>
      <c r="AP21" s="900"/>
      <c r="AQ21" s="900"/>
      <c r="AR21" s="900"/>
      <c r="AS21" s="900"/>
      <c r="AT21" s="900">
        <v>185825</v>
      </c>
      <c r="AU21" s="900"/>
      <c r="AV21" s="900"/>
      <c r="AW21" s="900">
        <v>272</v>
      </c>
      <c r="AX21" s="900"/>
      <c r="AY21" s="900"/>
      <c r="AZ21" s="900"/>
      <c r="BA21" s="900"/>
    </row>
    <row r="22" spans="1:53" ht="12.75">
      <c r="A22" s="896" t="s">
        <v>860</v>
      </c>
      <c r="B22" s="896"/>
      <c r="C22" s="901"/>
      <c r="D22" s="901"/>
      <c r="E22" s="901"/>
      <c r="F22" s="901"/>
      <c r="G22" s="901">
        <v>788113</v>
      </c>
      <c r="H22" s="901">
        <v>4071</v>
      </c>
      <c r="I22" s="901"/>
      <c r="J22" s="901"/>
      <c r="K22" s="901"/>
      <c r="L22" s="901">
        <v>1061899</v>
      </c>
      <c r="M22" s="901"/>
      <c r="N22" s="901"/>
      <c r="O22" s="901"/>
      <c r="P22" s="901">
        <v>700000</v>
      </c>
      <c r="Q22" s="901">
        <v>121600</v>
      </c>
      <c r="R22" s="901"/>
      <c r="S22" s="901"/>
      <c r="T22" s="901"/>
      <c r="U22" s="901"/>
      <c r="V22" s="901">
        <v>50055</v>
      </c>
      <c r="W22" s="901"/>
      <c r="X22" s="901"/>
      <c r="Y22" s="901"/>
      <c r="Z22" s="901"/>
      <c r="AA22" s="901"/>
      <c r="AB22" s="901"/>
      <c r="AC22" s="901"/>
      <c r="AD22" s="901"/>
      <c r="AE22" s="901"/>
      <c r="AF22" s="901"/>
      <c r="AG22" s="901">
        <v>318166</v>
      </c>
      <c r="AH22" s="901"/>
      <c r="AI22" s="901">
        <v>712007</v>
      </c>
      <c r="AJ22" s="901"/>
      <c r="AK22" s="901"/>
      <c r="AL22" s="901"/>
      <c r="AM22" s="901"/>
      <c r="AN22" s="901"/>
      <c r="AO22" s="901">
        <v>594540</v>
      </c>
      <c r="AP22" s="901"/>
      <c r="AQ22" s="901"/>
      <c r="AR22" s="901"/>
      <c r="AS22" s="901"/>
      <c r="AT22" s="901">
        <v>3723070</v>
      </c>
      <c r="AU22" s="901"/>
      <c r="AV22" s="901"/>
      <c r="AW22" s="901">
        <v>272</v>
      </c>
      <c r="AX22" s="901">
        <v>17231</v>
      </c>
      <c r="AY22" s="901"/>
      <c r="AZ22" s="901"/>
      <c r="BA22" s="901"/>
    </row>
    <row r="23" spans="1:53" ht="12.75">
      <c r="A23" s="896" t="s">
        <v>862</v>
      </c>
      <c r="B23" s="896"/>
      <c r="C23" s="899">
        <v>620089.70944</v>
      </c>
      <c r="D23" s="899"/>
      <c r="E23" s="899">
        <v>1331065.0018399998</v>
      </c>
      <c r="F23" s="899">
        <v>540135.3385800001</v>
      </c>
      <c r="G23" s="899">
        <v>8900421.9943225</v>
      </c>
      <c r="H23" s="899">
        <v>465824.725182</v>
      </c>
      <c r="I23" s="899">
        <v>633920.09964</v>
      </c>
      <c r="J23" s="899"/>
      <c r="K23" s="899">
        <v>4988.8136775</v>
      </c>
      <c r="L23" s="899">
        <v>5031047.6952599995</v>
      </c>
      <c r="M23" s="899">
        <v>1208694.60228</v>
      </c>
      <c r="N23" s="899">
        <v>151978.40055999998</v>
      </c>
      <c r="O23" s="899">
        <v>375717.14484</v>
      </c>
      <c r="P23" s="899">
        <v>2119120.9868125003</v>
      </c>
      <c r="Q23" s="899">
        <v>1094776.39812</v>
      </c>
      <c r="R23" s="899">
        <v>399177.612</v>
      </c>
      <c r="S23" s="899">
        <v>384030.498698</v>
      </c>
      <c r="T23" s="899">
        <v>617735.7457200001</v>
      </c>
      <c r="U23" s="899">
        <v>553444.64636</v>
      </c>
      <c r="V23" s="899">
        <v>192781.29799999998</v>
      </c>
      <c r="W23" s="899">
        <v>1166802.84804</v>
      </c>
      <c r="X23" s="899">
        <v>989909.75145</v>
      </c>
      <c r="Y23" s="899">
        <v>1727104.4800800001</v>
      </c>
      <c r="Z23" s="899">
        <v>919096.8152600001</v>
      </c>
      <c r="AA23" s="899">
        <v>575549.5412800001</v>
      </c>
      <c r="AB23" s="899">
        <v>743994.08083325</v>
      </c>
      <c r="AC23" s="899">
        <v>0</v>
      </c>
      <c r="AD23" s="899">
        <v>289875.75451999996</v>
      </c>
      <c r="AE23" s="899">
        <v>722817.4218850001</v>
      </c>
      <c r="AF23" s="899">
        <v>0</v>
      </c>
      <c r="AG23" s="899">
        <v>1934076.5346000001</v>
      </c>
      <c r="AH23" s="899">
        <v>300547.78675</v>
      </c>
      <c r="AI23" s="899">
        <v>1706171.11996</v>
      </c>
      <c r="AJ23" s="899">
        <v>1263312.7802025</v>
      </c>
      <c r="AK23" s="899">
        <v>119756.6243</v>
      </c>
      <c r="AL23" s="899">
        <v>1637773.540205</v>
      </c>
      <c r="AM23" s="899">
        <v>471955.464765</v>
      </c>
      <c r="AN23" s="899">
        <v>0</v>
      </c>
      <c r="AO23" s="899">
        <v>2085154.6159200002</v>
      </c>
      <c r="AP23" s="899">
        <v>208570.38874000002</v>
      </c>
      <c r="AQ23" s="899">
        <v>723463.63416</v>
      </c>
      <c r="AR23" s="899">
        <v>106344.52072</v>
      </c>
      <c r="AS23" s="899">
        <v>1430025.3926000004</v>
      </c>
      <c r="AT23" s="899">
        <v>4719436.924125</v>
      </c>
      <c r="AU23" s="899">
        <v>420502.78508550004</v>
      </c>
      <c r="AV23" s="899">
        <v>124227.60257999999</v>
      </c>
      <c r="AW23" s="899">
        <v>1327293.4080000003</v>
      </c>
      <c r="AX23" s="899">
        <v>1325164.8871499998</v>
      </c>
      <c r="AY23" s="899">
        <v>267343.42470000003</v>
      </c>
      <c r="AZ23" s="899">
        <v>771919.9936</v>
      </c>
      <c r="BA23" s="899">
        <v>83499.79983999999</v>
      </c>
    </row>
    <row r="24" spans="1:53" ht="12.75">
      <c r="A24" s="896" t="s">
        <v>863</v>
      </c>
      <c r="B24" s="896"/>
      <c r="C24" s="899"/>
      <c r="D24" s="899"/>
      <c r="E24" s="899"/>
      <c r="F24" s="899"/>
      <c r="G24" s="899">
        <v>2978047.26258</v>
      </c>
      <c r="H24" s="899"/>
      <c r="I24" s="899"/>
      <c r="J24" s="899"/>
      <c r="K24" s="899"/>
      <c r="L24" s="899">
        <v>1935025.20888</v>
      </c>
      <c r="M24" s="899">
        <v>901995.17268</v>
      </c>
      <c r="N24" s="899"/>
      <c r="O24" s="899"/>
      <c r="P24" s="899">
        <v>1115467.385</v>
      </c>
      <c r="Q24" s="899">
        <v>929064.16941</v>
      </c>
      <c r="R24" s="899"/>
      <c r="S24" s="899"/>
      <c r="T24" s="899"/>
      <c r="U24" s="899"/>
      <c r="V24" s="899"/>
      <c r="W24" s="899"/>
      <c r="X24" s="899"/>
      <c r="Y24" s="899">
        <v>954543.2069999999</v>
      </c>
      <c r="Z24" s="899"/>
      <c r="AA24" s="899"/>
      <c r="AB24" s="899"/>
      <c r="AC24" s="899"/>
      <c r="AD24" s="899"/>
      <c r="AE24" s="899"/>
      <c r="AF24" s="899"/>
      <c r="AG24" s="899"/>
      <c r="AH24" s="899"/>
      <c r="AI24" s="899">
        <v>6974567.017786</v>
      </c>
      <c r="AJ24" s="899"/>
      <c r="AK24" s="899"/>
      <c r="AL24" s="899"/>
      <c r="AM24" s="899"/>
      <c r="AN24" s="899"/>
      <c r="AO24" s="899"/>
      <c r="AP24" s="899"/>
      <c r="AQ24" s="899"/>
      <c r="AR24" s="899"/>
      <c r="AS24" s="899"/>
      <c r="AT24" s="899"/>
      <c r="AU24" s="899"/>
      <c r="AV24" s="899"/>
      <c r="AW24" s="899"/>
      <c r="AX24" s="899"/>
      <c r="AY24" s="899"/>
      <c r="AZ24" s="899"/>
      <c r="BA24" s="899"/>
    </row>
    <row r="25" spans="1:53" ht="12.75">
      <c r="A25" s="896" t="s">
        <v>864</v>
      </c>
      <c r="B25" s="896"/>
      <c r="C25" s="900">
        <v>9063.046345259121</v>
      </c>
      <c r="D25" s="900">
        <v>1002.1054405878873</v>
      </c>
      <c r="E25" s="900">
        <v>12353.901009271794</v>
      </c>
      <c r="F25" s="900">
        <v>6149.655900967204</v>
      </c>
      <c r="G25" s="900">
        <v>94071.19230308382</v>
      </c>
      <c r="H25" s="900">
        <v>9473.776729518542</v>
      </c>
      <c r="I25" s="900">
        <v>7877.525390209304</v>
      </c>
      <c r="J25" s="900">
        <v>2067.747418931199</v>
      </c>
      <c r="K25" s="900">
        <v>566.2375435340401</v>
      </c>
      <c r="L25" s="900">
        <v>59391.64005021725</v>
      </c>
      <c r="M25" s="900">
        <v>18261.748522284906</v>
      </c>
      <c r="N25" s="900">
        <v>2447.6777344908137</v>
      </c>
      <c r="O25" s="900">
        <v>3722.7041332792382</v>
      </c>
      <c r="P25" s="900">
        <v>34043.57346508402</v>
      </c>
      <c r="Q25" s="900">
        <v>18936.75710459897</v>
      </c>
      <c r="R25" s="900">
        <v>6724.282255775465</v>
      </c>
      <c r="S25" s="900">
        <v>5712.436304022587</v>
      </c>
      <c r="T25" s="900">
        <v>9660.400183626263</v>
      </c>
      <c r="U25" s="900">
        <v>8341.64401816579</v>
      </c>
      <c r="V25" s="900">
        <v>3182.5520657087113</v>
      </c>
      <c r="W25" s="900">
        <v>16043.147718424922</v>
      </c>
      <c r="X25" s="900">
        <v>12195.300870275758</v>
      </c>
      <c r="Y25" s="900">
        <v>22254.415337801896</v>
      </c>
      <c r="Z25" s="900">
        <v>10829.894193038468</v>
      </c>
      <c r="AA25" s="900">
        <v>6462.902685894683</v>
      </c>
      <c r="AB25" s="900">
        <v>10327.534514713378</v>
      </c>
      <c r="AC25" s="900">
        <v>2323.821555404478</v>
      </c>
      <c r="AD25" s="900">
        <v>3846.8368191530353</v>
      </c>
      <c r="AE25" s="900">
        <v>7370.701163140943</v>
      </c>
      <c r="AF25" s="900">
        <v>2732.519776206629</v>
      </c>
      <c r="AG25" s="900">
        <v>21962.992731203532</v>
      </c>
      <c r="AH25" s="900">
        <v>5032.696635534442</v>
      </c>
      <c r="AI25" s="900">
        <v>63490.18892930983</v>
      </c>
      <c r="AJ25" s="900">
        <v>18205.32953310773</v>
      </c>
      <c r="AK25" s="900">
        <v>1687.7989242210729</v>
      </c>
      <c r="AL25" s="900">
        <v>22771.70847892102</v>
      </c>
      <c r="AM25" s="900">
        <v>7669.087646890478</v>
      </c>
      <c r="AN25" s="900">
        <v>5186.3622716054115</v>
      </c>
      <c r="AO25" s="900">
        <v>30871.86169134166</v>
      </c>
      <c r="AP25" s="900">
        <v>2107.6766183518434</v>
      </c>
      <c r="AQ25" s="900">
        <v>8198.199270881933</v>
      </c>
      <c r="AR25" s="900">
        <v>1738.475473827236</v>
      </c>
      <c r="AS25" s="900">
        <v>13678.777667639255</v>
      </c>
      <c r="AT25" s="900">
        <v>78229.26428908044</v>
      </c>
      <c r="AU25" s="900">
        <v>4801.6220971338025</v>
      </c>
      <c r="AV25" s="900">
        <v>1667.9012951222626</v>
      </c>
      <c r="AW25" s="900">
        <v>17052.043118131933</v>
      </c>
      <c r="AX25" s="900">
        <v>14403.951200906666</v>
      </c>
      <c r="AY25" s="900">
        <v>7486.601454598189</v>
      </c>
      <c r="AZ25" s="900">
        <v>11598.597119157568</v>
      </c>
      <c r="BA25" s="900">
        <v>1681.9602282353383</v>
      </c>
    </row>
    <row r="26" spans="1:53" ht="12.75">
      <c r="A26" s="902" t="s">
        <v>865</v>
      </c>
      <c r="B26" s="896"/>
      <c r="C26" s="901">
        <v>2386673.420535259</v>
      </c>
      <c r="D26" s="901">
        <v>263895.64044058794</v>
      </c>
      <c r="E26" s="901">
        <v>3253291.007849272</v>
      </c>
      <c r="F26" s="901">
        <v>1619457.7104809675</v>
      </c>
      <c r="G26" s="901">
        <v>24772819.83946558</v>
      </c>
      <c r="H26" s="901">
        <v>2494835.6491915183</v>
      </c>
      <c r="I26" s="901">
        <v>2074476.9200302095</v>
      </c>
      <c r="J26" s="901">
        <v>544523.0684189312</v>
      </c>
      <c r="K26" s="901">
        <v>149113.66922103407</v>
      </c>
      <c r="L26" s="901">
        <v>15640265.238630217</v>
      </c>
      <c r="M26" s="901">
        <v>4809070.609402284</v>
      </c>
      <c r="N26" s="901">
        <v>644574.3702944908</v>
      </c>
      <c r="O26" s="901">
        <v>980341.3409732793</v>
      </c>
      <c r="P26" s="901">
        <v>8965075.189277586</v>
      </c>
      <c r="Q26" s="901">
        <v>4986828.173544599</v>
      </c>
      <c r="R26" s="901">
        <v>1770780.4992557755</v>
      </c>
      <c r="S26" s="901">
        <v>1504319.7810020223</v>
      </c>
      <c r="T26" s="901">
        <v>2543981.2919036266</v>
      </c>
      <c r="U26" s="901">
        <v>2196698.472378166</v>
      </c>
      <c r="V26" s="901">
        <v>838097.0520657087</v>
      </c>
      <c r="W26" s="901">
        <v>4224821.630898424</v>
      </c>
      <c r="X26" s="901">
        <v>3211525.0583202755</v>
      </c>
      <c r="Y26" s="901">
        <v>5860504.244697803</v>
      </c>
      <c r="Z26" s="901">
        <v>2851957.2374530383</v>
      </c>
      <c r="AA26" s="901">
        <v>1701948.4919658946</v>
      </c>
      <c r="AB26" s="901">
        <v>2719665.2413479635</v>
      </c>
      <c r="AC26" s="901">
        <v>611957.9365554044</v>
      </c>
      <c r="AD26" s="901">
        <v>1013030.590339153</v>
      </c>
      <c r="AE26" s="901">
        <v>1941009.2243408747</v>
      </c>
      <c r="AF26" s="901">
        <v>719585.0128660968</v>
      </c>
      <c r="AG26" s="901">
        <v>5783760.668331203</v>
      </c>
      <c r="AH26" s="901">
        <v>1325316.3269909173</v>
      </c>
      <c r="AI26" s="901">
        <v>16719581.98267531</v>
      </c>
      <c r="AJ26" s="901">
        <v>4794213.165585607</v>
      </c>
      <c r="AK26" s="901">
        <v>444466.9792242211</v>
      </c>
      <c r="AL26" s="901">
        <v>5996728.836683921</v>
      </c>
      <c r="AM26" s="901">
        <v>2019586.6764118902</v>
      </c>
      <c r="AN26" s="901">
        <v>1365782.8186416056</v>
      </c>
      <c r="AO26" s="901">
        <v>8129832.832611342</v>
      </c>
      <c r="AP26" s="901">
        <v>555038.0713583519</v>
      </c>
      <c r="AQ26" s="901">
        <v>2158923.5617558816</v>
      </c>
      <c r="AR26" s="901">
        <v>457812.20216382726</v>
      </c>
      <c r="AS26" s="901">
        <v>3602185.6052676393</v>
      </c>
      <c r="AT26" s="901">
        <v>20600987.64522408</v>
      </c>
      <c r="AU26" s="901">
        <v>1264464.8827906183</v>
      </c>
      <c r="AV26" s="901">
        <v>439227.1138751223</v>
      </c>
      <c r="AW26" s="901">
        <v>4490505.347261697</v>
      </c>
      <c r="AX26" s="901">
        <v>3793153.6673509064</v>
      </c>
      <c r="AY26" s="901">
        <v>1971530.5451545983</v>
      </c>
      <c r="AZ26" s="901">
        <v>3054388.381702437</v>
      </c>
      <c r="BA26" s="901">
        <v>442929.41006823536</v>
      </c>
    </row>
    <row r="27" spans="1:53" ht="12.75">
      <c r="A27" s="896" t="s">
        <v>866</v>
      </c>
      <c r="B27" s="896"/>
      <c r="C27" s="899">
        <v>8619.647847029652</v>
      </c>
      <c r="D27" s="899">
        <v>2847.8386971967634</v>
      </c>
      <c r="E27" s="899">
        <v>8381.547911242065</v>
      </c>
      <c r="F27" s="899">
        <v>4176.988392340925</v>
      </c>
      <c r="G27" s="899">
        <v>42990.44112028743</v>
      </c>
      <c r="H27" s="899">
        <v>8404.582162181492</v>
      </c>
      <c r="I27" s="899">
        <v>4356.278145855749</v>
      </c>
      <c r="J27" s="899">
        <v>2128.933186770171</v>
      </c>
      <c r="K27" s="899">
        <v>957.0742736572247</v>
      </c>
      <c r="L27" s="899">
        <v>33311.630694702435</v>
      </c>
      <c r="M27" s="899">
        <v>11097.048642321948</v>
      </c>
      <c r="N27" s="899">
        <v>2266.886325115561</v>
      </c>
      <c r="O27" s="899">
        <v>2642.0819240205883</v>
      </c>
      <c r="P27" s="899">
        <v>20358.377608680472</v>
      </c>
      <c r="Q27" s="899">
        <v>12777.209693570816</v>
      </c>
      <c r="R27" s="899">
        <v>5706.004378660567</v>
      </c>
      <c r="S27" s="899">
        <v>5563.826955998223</v>
      </c>
      <c r="T27" s="899">
        <v>7285.903920062164</v>
      </c>
      <c r="U27" s="899">
        <v>7909.102003123033</v>
      </c>
      <c r="V27" s="899">
        <v>2385.6480780915986</v>
      </c>
      <c r="W27" s="899">
        <v>8788.04565768243</v>
      </c>
      <c r="X27" s="899">
        <v>10749.507336470817</v>
      </c>
      <c r="Y27" s="899">
        <v>14068.575990292798</v>
      </c>
      <c r="Z27" s="899">
        <v>11909.808974772273</v>
      </c>
      <c r="AA27" s="899">
        <v>5718.94680576336</v>
      </c>
      <c r="AB27" s="899">
        <v>14065.180503102523</v>
      </c>
      <c r="AC27" s="899">
        <v>2343.9730613271877</v>
      </c>
      <c r="AD27" s="899">
        <v>5423.502138677869</v>
      </c>
      <c r="AE27" s="899">
        <v>4821.041190644762</v>
      </c>
      <c r="AF27" s="899">
        <v>2692.346032115126</v>
      </c>
      <c r="AG27" s="899">
        <v>15323.463742200352</v>
      </c>
      <c r="AH27" s="899">
        <v>3816.080223488217</v>
      </c>
      <c r="AI27" s="899">
        <v>37536.70079163132</v>
      </c>
      <c r="AJ27" s="899">
        <v>11410.181962270286</v>
      </c>
      <c r="AK27" s="899">
        <v>1594.8436999729786</v>
      </c>
      <c r="AL27" s="899">
        <v>15362.678177875861</v>
      </c>
      <c r="AM27" s="899">
        <v>4654.404215409912</v>
      </c>
      <c r="AN27" s="899">
        <v>7440.154823358843</v>
      </c>
      <c r="AO27" s="899">
        <v>21653.999735630805</v>
      </c>
      <c r="AP27" s="899">
        <v>1706.3871748595568</v>
      </c>
      <c r="AQ27" s="899">
        <v>5264.685681659131</v>
      </c>
      <c r="AR27" s="899">
        <v>1932.2472970254453</v>
      </c>
      <c r="AS27" s="899">
        <v>5265.815598849138</v>
      </c>
      <c r="AT27" s="899">
        <v>51927.86240405078</v>
      </c>
      <c r="AU27" s="899">
        <v>4316.868699091607</v>
      </c>
      <c r="AV27" s="899">
        <v>1369.9127482882122</v>
      </c>
      <c r="AW27" s="899">
        <v>12138.80074559676</v>
      </c>
      <c r="AX27" s="899">
        <v>12292.11961060219</v>
      </c>
      <c r="AY27" s="899">
        <v>3818.778832817649</v>
      </c>
      <c r="AZ27" s="899">
        <v>12647.71946290997</v>
      </c>
      <c r="BA27" s="899">
        <v>1778.3147206528533</v>
      </c>
    </row>
    <row r="28" spans="1:53" ht="12.75">
      <c r="A28" s="896" t="s">
        <v>868</v>
      </c>
      <c r="B28" s="896"/>
      <c r="C28" s="899">
        <v>3580.208062447355</v>
      </c>
      <c r="D28" s="899">
        <v>1182.8621360403877</v>
      </c>
      <c r="E28" s="899">
        <v>3481.3122229765277</v>
      </c>
      <c r="F28" s="899">
        <v>1734.9302180786126</v>
      </c>
      <c r="G28" s="899">
        <v>17856.265898387104</v>
      </c>
      <c r="H28" s="899">
        <v>3490.8795988588486</v>
      </c>
      <c r="I28" s="899">
        <v>1809.3989936526832</v>
      </c>
      <c r="J28" s="899">
        <v>884.2616189143819</v>
      </c>
      <c r="K28" s="899">
        <v>397.5249443733748</v>
      </c>
      <c r="L28" s="899">
        <v>13836.130072012233</v>
      </c>
      <c r="M28" s="899">
        <v>4609.207211673092</v>
      </c>
      <c r="N28" s="899">
        <v>941.5610523609907</v>
      </c>
      <c r="O28" s="899">
        <v>1097.4001692290237</v>
      </c>
      <c r="P28" s="899">
        <v>8455.940305967677</v>
      </c>
      <c r="Q28" s="899">
        <v>5307.069380597327</v>
      </c>
      <c r="R28" s="899">
        <v>2370.0136297192516</v>
      </c>
      <c r="S28" s="899">
        <v>2310.959621487451</v>
      </c>
      <c r="T28" s="899">
        <v>3026.231746325032</v>
      </c>
      <c r="U28" s="899">
        <v>3285.0797690137006</v>
      </c>
      <c r="V28" s="899">
        <v>990.8892607821404</v>
      </c>
      <c r="W28" s="899">
        <v>3650.1528223838445</v>
      </c>
      <c r="X28" s="899">
        <v>4464.854425187682</v>
      </c>
      <c r="Y28" s="899">
        <v>5843.443964472009</v>
      </c>
      <c r="Z28" s="899">
        <v>4946.790735584546</v>
      </c>
      <c r="AA28" s="899">
        <v>2375.389322866278</v>
      </c>
      <c r="AB28" s="899">
        <v>5842.033634162663</v>
      </c>
      <c r="AC28" s="899">
        <v>973.5793620866862</v>
      </c>
      <c r="AD28" s="899">
        <v>2252.67510090754</v>
      </c>
      <c r="AE28" s="899">
        <v>2002.440337059143</v>
      </c>
      <c r="AF28" s="899">
        <v>1118.2775842052986</v>
      </c>
      <c r="AG28" s="899">
        <v>6364.667026780066</v>
      </c>
      <c r="AH28" s="899">
        <v>1585.0254471575074</v>
      </c>
      <c r="AI28" s="899">
        <v>15591.031234319307</v>
      </c>
      <c r="AJ28" s="899">
        <v>4739.268492202816</v>
      </c>
      <c r="AK28" s="899">
        <v>662.4252375872018</v>
      </c>
      <c r="AL28" s="899">
        <v>6380.954912464187</v>
      </c>
      <c r="AM28" s="899">
        <v>1933.2269477391562</v>
      </c>
      <c r="AN28" s="899">
        <v>3090.3005270250314</v>
      </c>
      <c r="AO28" s="899">
        <v>8994.082567358466</v>
      </c>
      <c r="AP28" s="899">
        <v>708.7553029436348</v>
      </c>
      <c r="AQ28" s="899">
        <v>2186.709997697001</v>
      </c>
      <c r="AR28" s="899">
        <v>802.5672828196239</v>
      </c>
      <c r="AS28" s="899">
        <v>2187.179313695213</v>
      </c>
      <c r="AT28" s="899">
        <v>21568.462533965972</v>
      </c>
      <c r="AU28" s="899">
        <v>1793.0301092683642</v>
      </c>
      <c r="AV28" s="899">
        <v>568.9991926945133</v>
      </c>
      <c r="AW28" s="899">
        <v>5041.903459293142</v>
      </c>
      <c r="AX28" s="899">
        <v>5105.585113852485</v>
      </c>
      <c r="AY28" s="899">
        <v>1586.1463262293778</v>
      </c>
      <c r="AZ28" s="899">
        <v>5253.28505250788</v>
      </c>
      <c r="BA28" s="899">
        <v>738.6307205861261</v>
      </c>
    </row>
    <row r="29" spans="1:53" ht="12.75">
      <c r="A29" s="896" t="s">
        <v>867</v>
      </c>
      <c r="B29" s="896"/>
      <c r="C29" s="900">
        <v>26079.525080481446</v>
      </c>
      <c r="D29" s="900">
        <v>8616.393853526428</v>
      </c>
      <c r="E29" s="900">
        <v>25359.132164525705</v>
      </c>
      <c r="F29" s="900">
        <v>12637.856612259848</v>
      </c>
      <c r="G29" s="900">
        <v>130071.4724446492</v>
      </c>
      <c r="H29" s="900">
        <v>25428.824376521567</v>
      </c>
      <c r="I29" s="900">
        <v>13180.313996417886</v>
      </c>
      <c r="J29" s="900">
        <v>6441.280133987701</v>
      </c>
      <c r="K29" s="900">
        <v>2895.7148791558157</v>
      </c>
      <c r="L29" s="900">
        <v>100787.35507432609</v>
      </c>
      <c r="M29" s="900">
        <v>33575.12551820637</v>
      </c>
      <c r="N29" s="900">
        <v>6858.669845871294</v>
      </c>
      <c r="O29" s="900">
        <v>7993.858104763078</v>
      </c>
      <c r="P29" s="900">
        <v>61596.11493020056</v>
      </c>
      <c r="Q29" s="900">
        <v>38658.604919327445</v>
      </c>
      <c r="R29" s="900">
        <v>17264.03293307341</v>
      </c>
      <c r="S29" s="900">
        <v>16833.86226647494</v>
      </c>
      <c r="T29" s="900">
        <v>22044.162057353435</v>
      </c>
      <c r="U29" s="900">
        <v>23929.704288976576</v>
      </c>
      <c r="V29" s="900">
        <v>7217.994283517297</v>
      </c>
      <c r="W29" s="900">
        <v>26589.027905232077</v>
      </c>
      <c r="X29" s="900">
        <v>32523.60782707804</v>
      </c>
      <c r="Y29" s="900">
        <v>42565.75058480321</v>
      </c>
      <c r="Z29" s="900">
        <v>36034.205500442884</v>
      </c>
      <c r="AA29" s="900">
        <v>17303.19141822497</v>
      </c>
      <c r="AB29" s="900">
        <v>42555.477230843666</v>
      </c>
      <c r="AC29" s="900">
        <v>7091.902746574581</v>
      </c>
      <c r="AD29" s="900">
        <v>16409.29682509426</v>
      </c>
      <c r="AE29" s="900">
        <v>14586.496673269681</v>
      </c>
      <c r="AF29" s="900">
        <v>8145.9367152774585</v>
      </c>
      <c r="AG29" s="900">
        <v>46362.5271097676</v>
      </c>
      <c r="AH29" s="900">
        <v>11545.896266735017</v>
      </c>
      <c r="AI29" s="900">
        <v>113570.68723767194</v>
      </c>
      <c r="AJ29" s="900">
        <v>34522.538732302026</v>
      </c>
      <c r="AK29" s="900">
        <v>4825.344029248953</v>
      </c>
      <c r="AL29" s="900">
        <v>46481.17393581732</v>
      </c>
      <c r="AM29" s="900">
        <v>14082.321415521721</v>
      </c>
      <c r="AN29" s="900">
        <v>22510.86213287902</v>
      </c>
      <c r="AO29" s="900">
        <v>65516.13699540265</v>
      </c>
      <c r="AP29" s="900">
        <v>5162.82891291169</v>
      </c>
      <c r="AQ29" s="900">
        <v>15928.783253366308</v>
      </c>
      <c r="AR29" s="900">
        <v>5846.189164425412</v>
      </c>
      <c r="AS29" s="900">
        <v>15932.20192014001</v>
      </c>
      <c r="AT29" s="900">
        <v>157112.44983272845</v>
      </c>
      <c r="AU29" s="900">
        <v>13061.077146661024</v>
      </c>
      <c r="AV29" s="900">
        <v>4144.795067163351</v>
      </c>
      <c r="AW29" s="900">
        <v>36727.04083854768</v>
      </c>
      <c r="AX29" s="900">
        <v>37190.92094782592</v>
      </c>
      <c r="AY29" s="900">
        <v>11554.061153623477</v>
      </c>
      <c r="AZ29" s="900">
        <v>38266.82050096973</v>
      </c>
      <c r="BA29" s="900">
        <v>5380.452215833534</v>
      </c>
    </row>
    <row r="30" spans="1:53" ht="12.75">
      <c r="A30" s="896" t="s">
        <v>319</v>
      </c>
      <c r="B30" s="896"/>
      <c r="C30" s="901">
        <v>38279.38098995845</v>
      </c>
      <c r="D30" s="901">
        <v>12647.09468676358</v>
      </c>
      <c r="E30" s="901">
        <v>37221.9922987443</v>
      </c>
      <c r="F30" s="901">
        <v>18549.775222679385</v>
      </c>
      <c r="G30" s="901">
        <v>190918.17946332373</v>
      </c>
      <c r="H30" s="901">
        <v>37324.28613756191</v>
      </c>
      <c r="I30" s="901">
        <v>19345.99113592632</v>
      </c>
      <c r="J30" s="901">
        <v>9454.474939672255</v>
      </c>
      <c r="K30" s="901">
        <v>4250.314097186415</v>
      </c>
      <c r="L30" s="901">
        <v>147935.11584104074</v>
      </c>
      <c r="M30" s="901">
        <v>49281.38137220141</v>
      </c>
      <c r="N30" s="901">
        <v>10067.117223347845</v>
      </c>
      <c r="O30" s="901">
        <v>11733.340198012691</v>
      </c>
      <c r="P30" s="901">
        <v>90410.4328448487</v>
      </c>
      <c r="Q30" s="901">
        <v>56742.88399349559</v>
      </c>
      <c r="R30" s="901">
        <v>25340.050941453228</v>
      </c>
      <c r="S30" s="901">
        <v>24708.64884396061</v>
      </c>
      <c r="T30" s="901">
        <v>32356.29772374063</v>
      </c>
      <c r="U30" s="901">
        <v>35123.88606111331</v>
      </c>
      <c r="V30" s="901">
        <v>10594.531622391036</v>
      </c>
      <c r="W30" s="901">
        <v>39027.22638529835</v>
      </c>
      <c r="X30" s="901">
        <v>47737.96958873654</v>
      </c>
      <c r="Y30" s="901">
        <v>62477.77053956802</v>
      </c>
      <c r="Z30" s="901">
        <v>52890.80521079971</v>
      </c>
      <c r="AA30" s="901">
        <v>25397.52754685461</v>
      </c>
      <c r="AB30" s="901">
        <v>62462.69136810885</v>
      </c>
      <c r="AC30" s="901">
        <v>10409.455169988454</v>
      </c>
      <c r="AD30" s="901">
        <v>24085.47406467967</v>
      </c>
      <c r="AE30" s="901">
        <v>21409.978200973586</v>
      </c>
      <c r="AF30" s="901">
        <v>11956.560331597884</v>
      </c>
      <c r="AG30" s="901">
        <v>68050.65787874802</v>
      </c>
      <c r="AH30" s="901">
        <v>16947.00193738074</v>
      </c>
      <c r="AI30" s="901">
        <v>166698.41926362258</v>
      </c>
      <c r="AJ30" s="901">
        <v>50671.98918677513</v>
      </c>
      <c r="AK30" s="901">
        <v>7082.6129668091335</v>
      </c>
      <c r="AL30" s="901">
        <v>68224.80702615737</v>
      </c>
      <c r="AM30" s="901">
        <v>20669.95257867079</v>
      </c>
      <c r="AN30" s="901">
        <v>33041.317483262894</v>
      </c>
      <c r="AO30" s="901">
        <v>96164.21929839192</v>
      </c>
      <c r="AP30" s="901">
        <v>7577.971390714882</v>
      </c>
      <c r="AQ30" s="901">
        <v>23380.17893272244</v>
      </c>
      <c r="AR30" s="901">
        <v>8581.003744270482</v>
      </c>
      <c r="AS30" s="901">
        <v>23385.196832684363</v>
      </c>
      <c r="AT30" s="901">
        <v>230608.7747707452</v>
      </c>
      <c r="AU30" s="901">
        <v>19170.975955020993</v>
      </c>
      <c r="AV30" s="901">
        <v>6083.707008146076</v>
      </c>
      <c r="AW30" s="901">
        <v>53907.74504343758</v>
      </c>
      <c r="AX30" s="901">
        <v>54588.6256722806</v>
      </c>
      <c r="AY30" s="901">
        <v>16958.986312670502</v>
      </c>
      <c r="AZ30" s="901">
        <v>56167.82501638758</v>
      </c>
      <c r="BA30" s="901">
        <v>7897.3976570725135</v>
      </c>
    </row>
    <row r="31" spans="1:53" ht="12.75">
      <c r="A31" s="896" t="s">
        <v>869</v>
      </c>
      <c r="B31" s="896"/>
      <c r="C31" s="899">
        <v>1751736</v>
      </c>
      <c r="D31" s="899">
        <v>710402</v>
      </c>
      <c r="E31" s="899">
        <v>2334528</v>
      </c>
      <c r="F31" s="899">
        <v>1035667</v>
      </c>
      <c r="G31" s="899">
        <v>13287567</v>
      </c>
      <c r="H31" s="899">
        <v>1601009</v>
      </c>
      <c r="I31" s="899">
        <v>1264493</v>
      </c>
      <c r="J31" s="899">
        <v>676383</v>
      </c>
      <c r="K31" s="899">
        <v>333730</v>
      </c>
      <c r="L31" s="899">
        <v>8068999</v>
      </c>
      <c r="M31" s="899">
        <v>2877547</v>
      </c>
      <c r="N31" s="899">
        <v>351954</v>
      </c>
      <c r="O31" s="899">
        <v>757624</v>
      </c>
      <c r="P31" s="899">
        <v>5424391</v>
      </c>
      <c r="Q31" s="899">
        <v>3250586</v>
      </c>
      <c r="R31" s="899">
        <v>1546326</v>
      </c>
      <c r="S31" s="899">
        <v>1413796</v>
      </c>
      <c r="T31" s="899">
        <v>2194097</v>
      </c>
      <c r="U31" s="899">
        <v>1923211</v>
      </c>
      <c r="V31" s="899">
        <v>583564</v>
      </c>
      <c r="W31" s="899">
        <v>2628959</v>
      </c>
      <c r="X31" s="899">
        <v>2815175</v>
      </c>
      <c r="Y31" s="899">
        <v>3239861</v>
      </c>
      <c r="Z31" s="899">
        <v>2168315</v>
      </c>
      <c r="AA31" s="899">
        <v>1647398</v>
      </c>
      <c r="AB31" s="899">
        <v>3955390</v>
      </c>
      <c r="AC31" s="899">
        <v>621661</v>
      </c>
      <c r="AD31" s="899">
        <v>1435824</v>
      </c>
      <c r="AE31" s="899">
        <v>1063242</v>
      </c>
      <c r="AF31" s="899">
        <v>693186</v>
      </c>
      <c r="AG31" s="899">
        <v>4018324</v>
      </c>
      <c r="AH31" s="899">
        <v>942300</v>
      </c>
      <c r="AI31" s="899">
        <v>7459462</v>
      </c>
      <c r="AJ31" s="899">
        <v>3384768</v>
      </c>
      <c r="AK31" s="899">
        <v>440870</v>
      </c>
      <c r="AL31" s="899">
        <v>4417796</v>
      </c>
      <c r="AM31" s="899">
        <v>1282296</v>
      </c>
      <c r="AN31" s="899">
        <v>1735576</v>
      </c>
      <c r="AO31" s="899">
        <v>5999328</v>
      </c>
      <c r="AP31" s="899">
        <v>493542</v>
      </c>
      <c r="AQ31" s="899">
        <v>1472283</v>
      </c>
      <c r="AR31" s="899">
        <v>401578</v>
      </c>
      <c r="AS31" s="899">
        <v>1657493</v>
      </c>
      <c r="AT31" s="899">
        <v>13135704</v>
      </c>
      <c r="AU31" s="899">
        <v>1335110</v>
      </c>
      <c r="AV31" s="899">
        <v>367978</v>
      </c>
      <c r="AW31" s="899">
        <v>3227864</v>
      </c>
      <c r="AX31" s="899">
        <v>3056535</v>
      </c>
      <c r="AY31" s="899">
        <v>1056896</v>
      </c>
      <c r="AZ31" s="899">
        <v>2278986</v>
      </c>
      <c r="BA31" s="899">
        <v>484327</v>
      </c>
    </row>
    <row r="32" spans="1:53" ht="12.75">
      <c r="A32" s="896" t="s">
        <v>870</v>
      </c>
      <c r="B32" s="896"/>
      <c r="C32" s="900">
        <v>-108628</v>
      </c>
      <c r="D32" s="900">
        <v>-927</v>
      </c>
      <c r="E32" s="900">
        <v>-816706</v>
      </c>
      <c r="F32" s="900"/>
      <c r="G32" s="900">
        <v>-4689119</v>
      </c>
      <c r="H32" s="900">
        <v>-211353</v>
      </c>
      <c r="I32" s="900">
        <v>-36351</v>
      </c>
      <c r="J32" s="900"/>
      <c r="K32" s="900"/>
      <c r="L32" s="900">
        <v>-417243</v>
      </c>
      <c r="M32" s="900"/>
      <c r="N32" s="900">
        <v>-17154</v>
      </c>
      <c r="O32" s="900">
        <v>-131144</v>
      </c>
      <c r="P32" s="900">
        <v>-705956</v>
      </c>
      <c r="Q32" s="900"/>
      <c r="R32" s="900">
        <v>-664596</v>
      </c>
      <c r="S32" s="900">
        <v>-158714</v>
      </c>
      <c r="T32" s="900"/>
      <c r="U32" s="900">
        <v>-2568</v>
      </c>
      <c r="V32" s="900">
        <v>-26091</v>
      </c>
      <c r="W32" s="900">
        <v>-554061</v>
      </c>
      <c r="X32" s="900">
        <v>-166287</v>
      </c>
      <c r="Y32" s="900">
        <v>-33000</v>
      </c>
      <c r="Z32" s="900">
        <v>-660547</v>
      </c>
      <c r="AA32" s="900">
        <v>-101816</v>
      </c>
      <c r="AB32" s="900">
        <v>-281863</v>
      </c>
      <c r="AC32" s="900">
        <v>-19324</v>
      </c>
      <c r="AD32" s="900">
        <v>-238728</v>
      </c>
      <c r="AE32" s="900"/>
      <c r="AF32" s="900">
        <v>-28582</v>
      </c>
      <c r="AG32" s="900">
        <v>-158388</v>
      </c>
      <c r="AH32" s="900">
        <v>-116448</v>
      </c>
      <c r="AI32" s="900">
        <v>-335978</v>
      </c>
      <c r="AJ32" s="900">
        <v>-137935</v>
      </c>
      <c r="AK32" s="900">
        <v>-66324</v>
      </c>
      <c r="AL32" s="900">
        <v>-1098990</v>
      </c>
      <c r="AM32" s="900"/>
      <c r="AN32" s="900">
        <v>-8376</v>
      </c>
      <c r="AO32" s="900">
        <v>-241482</v>
      </c>
      <c r="AP32" s="900"/>
      <c r="AQ32" s="900"/>
      <c r="AR32" s="900">
        <v>-1912</v>
      </c>
      <c r="AS32" s="900">
        <v>-278900</v>
      </c>
      <c r="AT32" s="900">
        <v>-470774</v>
      </c>
      <c r="AU32" s="900">
        <v>-215419</v>
      </c>
      <c r="AV32" s="900">
        <v>-25111</v>
      </c>
      <c r="AW32" s="900">
        <v>-342000</v>
      </c>
      <c r="AX32" s="900">
        <v>-627169</v>
      </c>
      <c r="AY32" s="900"/>
      <c r="AZ32" s="900">
        <v>-431107</v>
      </c>
      <c r="BA32" s="900"/>
    </row>
    <row r="33" spans="1:53" ht="12.75">
      <c r="A33" s="896" t="s">
        <v>873</v>
      </c>
      <c r="B33" s="896"/>
      <c r="C33" s="901">
        <v>1643108</v>
      </c>
      <c r="D33" s="901">
        <v>709475</v>
      </c>
      <c r="E33" s="901">
        <v>1517822</v>
      </c>
      <c r="F33" s="901">
        <v>1035667</v>
      </c>
      <c r="G33" s="901">
        <v>8598448</v>
      </c>
      <c r="H33" s="901">
        <v>1389656</v>
      </c>
      <c r="I33" s="901">
        <v>1228142</v>
      </c>
      <c r="J33" s="901">
        <v>676383</v>
      </c>
      <c r="K33" s="901">
        <v>333730</v>
      </c>
      <c r="L33" s="901">
        <v>7651756</v>
      </c>
      <c r="M33" s="901">
        <v>2877547</v>
      </c>
      <c r="N33" s="901">
        <v>334800</v>
      </c>
      <c r="O33" s="901">
        <v>626480</v>
      </c>
      <c r="P33" s="901">
        <v>4718435</v>
      </c>
      <c r="Q33" s="901">
        <v>3250586</v>
      </c>
      <c r="R33" s="901">
        <v>881730</v>
      </c>
      <c r="S33" s="901">
        <v>1255082</v>
      </c>
      <c r="T33" s="901">
        <v>2194097</v>
      </c>
      <c r="U33" s="901">
        <v>1920643</v>
      </c>
      <c r="V33" s="901">
        <v>557473</v>
      </c>
      <c r="W33" s="901">
        <v>2074898</v>
      </c>
      <c r="X33" s="901">
        <v>2648888</v>
      </c>
      <c r="Y33" s="901">
        <v>3206861</v>
      </c>
      <c r="Z33" s="901">
        <v>1507768</v>
      </c>
      <c r="AA33" s="901">
        <v>1545582</v>
      </c>
      <c r="AB33" s="901">
        <v>3673527</v>
      </c>
      <c r="AC33" s="901">
        <v>602337</v>
      </c>
      <c r="AD33" s="901">
        <v>1197096</v>
      </c>
      <c r="AE33" s="901">
        <v>1063242</v>
      </c>
      <c r="AF33" s="901">
        <v>664604</v>
      </c>
      <c r="AG33" s="901">
        <v>3859936</v>
      </c>
      <c r="AH33" s="901">
        <v>825852</v>
      </c>
      <c r="AI33" s="901">
        <v>7123484</v>
      </c>
      <c r="AJ33" s="901">
        <v>3246833</v>
      </c>
      <c r="AK33" s="901">
        <v>374546</v>
      </c>
      <c r="AL33" s="901">
        <v>3318806</v>
      </c>
      <c r="AM33" s="901">
        <v>1282296</v>
      </c>
      <c r="AN33" s="901">
        <v>1727200</v>
      </c>
      <c r="AO33" s="901">
        <v>5757846</v>
      </c>
      <c r="AP33" s="901">
        <v>493542</v>
      </c>
      <c r="AQ33" s="901">
        <v>1472283</v>
      </c>
      <c r="AR33" s="901">
        <v>399666</v>
      </c>
      <c r="AS33" s="901">
        <v>1378593</v>
      </c>
      <c r="AT33" s="901">
        <v>12664930</v>
      </c>
      <c r="AU33" s="901">
        <v>1119691</v>
      </c>
      <c r="AV33" s="901">
        <v>342867</v>
      </c>
      <c r="AW33" s="901">
        <v>2885864</v>
      </c>
      <c r="AX33" s="901">
        <v>2429366</v>
      </c>
      <c r="AY33" s="901">
        <v>1056896</v>
      </c>
      <c r="AZ33" s="901">
        <v>1847879</v>
      </c>
      <c r="BA33" s="901">
        <v>484327</v>
      </c>
    </row>
    <row r="34" spans="1:53" ht="12.75">
      <c r="A34" s="896" t="s">
        <v>871</v>
      </c>
      <c r="B34" s="896"/>
      <c r="C34" s="899">
        <v>1388416</v>
      </c>
      <c r="D34" s="899">
        <v>283561</v>
      </c>
      <c r="E34" s="899">
        <v>1417276</v>
      </c>
      <c r="F34" s="899">
        <v>438998</v>
      </c>
      <c r="G34" s="899">
        <v>7239136</v>
      </c>
      <c r="H34" s="899">
        <v>1569950</v>
      </c>
      <c r="I34" s="899">
        <v>292700</v>
      </c>
      <c r="J34" s="899">
        <v>65972</v>
      </c>
      <c r="K34" s="899" t="s">
        <v>263</v>
      </c>
      <c r="L34" s="899">
        <v>4214248</v>
      </c>
      <c r="M34" s="899">
        <v>1011750</v>
      </c>
      <c r="N34" s="899">
        <v>455659</v>
      </c>
      <c r="O34" s="899">
        <v>306516</v>
      </c>
      <c r="P34" s="899">
        <v>2434765</v>
      </c>
      <c r="Q34" s="899">
        <v>1386950</v>
      </c>
      <c r="R34" s="899">
        <v>1107943</v>
      </c>
      <c r="S34" s="899">
        <v>728107</v>
      </c>
      <c r="T34" s="899">
        <v>346484</v>
      </c>
      <c r="U34" s="899">
        <v>837246</v>
      </c>
      <c r="V34" s="899">
        <v>274398</v>
      </c>
      <c r="W34" s="899">
        <v>989477</v>
      </c>
      <c r="X34" s="899">
        <v>1099445</v>
      </c>
      <c r="Y34" s="899">
        <v>1733205</v>
      </c>
      <c r="Z34" s="899">
        <v>2738457</v>
      </c>
      <c r="AA34" s="899">
        <v>496678</v>
      </c>
      <c r="AB34" s="899">
        <v>1234588</v>
      </c>
      <c r="AC34" s="899">
        <v>215002</v>
      </c>
      <c r="AD34" s="899">
        <v>712752</v>
      </c>
      <c r="AE34" s="899">
        <v>617846</v>
      </c>
      <c r="AF34" s="899">
        <v>274212</v>
      </c>
      <c r="AG34" s="899">
        <v>1483327</v>
      </c>
      <c r="AH34" s="899">
        <v>504808</v>
      </c>
      <c r="AI34" s="899">
        <v>6025398</v>
      </c>
      <c r="AJ34" s="899">
        <v>748006</v>
      </c>
      <c r="AK34" s="899">
        <v>195444</v>
      </c>
      <c r="AL34" s="899">
        <v>2103502</v>
      </c>
      <c r="AM34" s="899">
        <v>354890</v>
      </c>
      <c r="AN34" s="899">
        <v>885241</v>
      </c>
      <c r="AO34" s="899">
        <v>1808925</v>
      </c>
      <c r="AP34" s="899">
        <v>101472</v>
      </c>
      <c r="AQ34" s="899">
        <v>377864</v>
      </c>
      <c r="AR34" s="899">
        <v>283418</v>
      </c>
      <c r="AS34" s="899">
        <v>486498</v>
      </c>
      <c r="AT34" s="899">
        <v>5766374</v>
      </c>
      <c r="AU34" s="899">
        <v>392952</v>
      </c>
      <c r="AV34" s="899">
        <v>136340</v>
      </c>
      <c r="AW34" s="899">
        <v>1431899</v>
      </c>
      <c r="AX34" s="899">
        <v>1936382</v>
      </c>
      <c r="AY34" s="899">
        <v>275090</v>
      </c>
      <c r="AZ34" s="899">
        <v>2666359</v>
      </c>
      <c r="BA34" s="899">
        <v>147362</v>
      </c>
    </row>
    <row r="35" spans="1:53" ht="12.75">
      <c r="A35" s="896" t="s">
        <v>872</v>
      </c>
      <c r="B35" s="896"/>
      <c r="C35" s="900">
        <v>-25869</v>
      </c>
      <c r="D35" s="900"/>
      <c r="E35" s="900">
        <v>-12468</v>
      </c>
      <c r="F35" s="900">
        <v>-18157</v>
      </c>
      <c r="G35" s="900">
        <v>-846898</v>
      </c>
      <c r="H35" s="900">
        <v>-28944</v>
      </c>
      <c r="I35" s="900">
        <v>-1816</v>
      </c>
      <c r="J35" s="900"/>
      <c r="K35" s="900"/>
      <c r="L35" s="900">
        <v>-250301</v>
      </c>
      <c r="M35" s="900">
        <v>-19777</v>
      </c>
      <c r="N35" s="900"/>
      <c r="O35" s="900">
        <v>-11707</v>
      </c>
      <c r="P35" s="900">
        <v>-54272</v>
      </c>
      <c r="Q35" s="900">
        <v>-182147</v>
      </c>
      <c r="R35" s="900"/>
      <c r="S35" s="900">
        <v>-43093</v>
      </c>
      <c r="T35" s="900"/>
      <c r="U35" s="900"/>
      <c r="V35" s="900"/>
      <c r="W35" s="900"/>
      <c r="X35" s="900"/>
      <c r="Y35" s="900">
        <v>-34380</v>
      </c>
      <c r="Z35" s="900">
        <v>-93297</v>
      </c>
      <c r="AA35" s="900">
        <v>-48074</v>
      </c>
      <c r="AB35" s="900">
        <v>-3613</v>
      </c>
      <c r="AC35" s="900"/>
      <c r="AD35" s="900">
        <v>-18683</v>
      </c>
      <c r="AE35" s="900"/>
      <c r="AF35" s="900"/>
      <c r="AG35" s="900"/>
      <c r="AH35" s="900"/>
      <c r="AI35" s="900">
        <v>-59905</v>
      </c>
      <c r="AJ35" s="900">
        <v>-16130</v>
      </c>
      <c r="AK35" s="900">
        <v>-13871</v>
      </c>
      <c r="AL35" s="900">
        <v>-65371</v>
      </c>
      <c r="AM35" s="900">
        <v>-14204</v>
      </c>
      <c r="AN35" s="900">
        <v>-18073</v>
      </c>
      <c r="AO35" s="900">
        <v>-16062</v>
      </c>
      <c r="AP35" s="900"/>
      <c r="AQ35" s="900">
        <v>-14361</v>
      </c>
      <c r="AR35" s="900">
        <v>-9313</v>
      </c>
      <c r="AS35" s="900">
        <v>-28911</v>
      </c>
      <c r="AT35" s="900">
        <v>-324156</v>
      </c>
      <c r="AU35" s="900">
        <v>-7359</v>
      </c>
      <c r="AV35" s="900">
        <v>-1521</v>
      </c>
      <c r="AW35" s="900">
        <v>-84986</v>
      </c>
      <c r="AX35" s="900">
        <v>-79509</v>
      </c>
      <c r="AY35" s="900">
        <v>-385</v>
      </c>
      <c r="AZ35" s="900">
        <v>-104002</v>
      </c>
      <c r="BA35" s="900">
        <v>-11594</v>
      </c>
    </row>
    <row r="36" spans="1:53" ht="12.75">
      <c r="A36" s="896" t="s">
        <v>874</v>
      </c>
      <c r="B36" s="896"/>
      <c r="C36" s="901">
        <v>1362547</v>
      </c>
      <c r="D36" s="901">
        <v>283561</v>
      </c>
      <c r="E36" s="901">
        <v>1404808</v>
      </c>
      <c r="F36" s="901">
        <v>420841</v>
      </c>
      <c r="G36" s="901">
        <v>6392238</v>
      </c>
      <c r="H36" s="901">
        <v>1541006</v>
      </c>
      <c r="I36" s="901">
        <v>290884</v>
      </c>
      <c r="J36" s="901">
        <v>65972</v>
      </c>
      <c r="K36" s="901">
        <v>0</v>
      </c>
      <c r="L36" s="901">
        <v>3963947</v>
      </c>
      <c r="M36" s="901">
        <v>991973</v>
      </c>
      <c r="N36" s="901">
        <v>455659</v>
      </c>
      <c r="O36" s="901">
        <v>294809</v>
      </c>
      <c r="P36" s="901">
        <v>2380493</v>
      </c>
      <c r="Q36" s="901">
        <v>1204803</v>
      </c>
      <c r="R36" s="901">
        <v>1107943</v>
      </c>
      <c r="S36" s="901">
        <v>685014</v>
      </c>
      <c r="T36" s="901">
        <v>346484</v>
      </c>
      <c r="U36" s="901">
        <v>837246</v>
      </c>
      <c r="V36" s="901">
        <v>274398</v>
      </c>
      <c r="W36" s="901">
        <v>989477</v>
      </c>
      <c r="X36" s="901">
        <v>1099445</v>
      </c>
      <c r="Y36" s="901">
        <v>1698825</v>
      </c>
      <c r="Z36" s="901">
        <v>2645160</v>
      </c>
      <c r="AA36" s="901">
        <v>448604</v>
      </c>
      <c r="AB36" s="901">
        <v>1230975</v>
      </c>
      <c r="AC36" s="901">
        <v>215002</v>
      </c>
      <c r="AD36" s="901">
        <v>694069</v>
      </c>
      <c r="AE36" s="901">
        <v>617846</v>
      </c>
      <c r="AF36" s="901">
        <v>274212</v>
      </c>
      <c r="AG36" s="901">
        <v>1483327</v>
      </c>
      <c r="AH36" s="901">
        <v>504808</v>
      </c>
      <c r="AI36" s="901">
        <v>5965493</v>
      </c>
      <c r="AJ36" s="901">
        <v>731876</v>
      </c>
      <c r="AK36" s="901">
        <v>181573</v>
      </c>
      <c r="AL36" s="901">
        <v>2038131</v>
      </c>
      <c r="AM36" s="901">
        <v>340686</v>
      </c>
      <c r="AN36" s="901">
        <v>867168</v>
      </c>
      <c r="AO36" s="901">
        <v>1792863</v>
      </c>
      <c r="AP36" s="901">
        <v>101472</v>
      </c>
      <c r="AQ36" s="901">
        <v>363503</v>
      </c>
      <c r="AR36" s="901">
        <v>274105</v>
      </c>
      <c r="AS36" s="901">
        <v>457587</v>
      </c>
      <c r="AT36" s="901">
        <v>5442218</v>
      </c>
      <c r="AU36" s="901">
        <v>385593</v>
      </c>
      <c r="AV36" s="901">
        <v>134819</v>
      </c>
      <c r="AW36" s="901">
        <v>1346913</v>
      </c>
      <c r="AX36" s="901">
        <v>1856873</v>
      </c>
      <c r="AY36" s="901">
        <v>274705</v>
      </c>
      <c r="AZ36" s="901">
        <v>2562357</v>
      </c>
      <c r="BA36" s="901">
        <v>135768</v>
      </c>
    </row>
    <row r="37" spans="1:53" ht="12.75">
      <c r="A37" s="902" t="s">
        <v>187</v>
      </c>
      <c r="B37" s="896"/>
      <c r="C37" s="900">
        <v>3043934.3809899585</v>
      </c>
      <c r="D37" s="900">
        <v>1005683.0946867636</v>
      </c>
      <c r="E37" s="900">
        <v>2959851.9922987446</v>
      </c>
      <c r="F37" s="900">
        <v>1475057.7752226794</v>
      </c>
      <c r="G37" s="900">
        <v>15181604.179463323</v>
      </c>
      <c r="H37" s="900">
        <v>2967986.2861375622</v>
      </c>
      <c r="I37" s="900">
        <v>1538371.9911359262</v>
      </c>
      <c r="J37" s="900">
        <v>751809.4749396723</v>
      </c>
      <c r="K37" s="900">
        <v>337980.31409718643</v>
      </c>
      <c r="L37" s="900">
        <v>11763638.11584104</v>
      </c>
      <c r="M37" s="900">
        <v>3918801.3813722013</v>
      </c>
      <c r="N37" s="900">
        <v>800526.1172233478</v>
      </c>
      <c r="O37" s="900">
        <v>933022.3401980127</v>
      </c>
      <c r="P37" s="900">
        <v>7189338.432844848</v>
      </c>
      <c r="Q37" s="900">
        <v>4512131.883993495</v>
      </c>
      <c r="R37" s="900">
        <v>2015013.0509414533</v>
      </c>
      <c r="S37" s="900">
        <v>1964804.6488439606</v>
      </c>
      <c r="T37" s="900">
        <v>2572937.297723741</v>
      </c>
      <c r="U37" s="900">
        <v>2793012.8860611133</v>
      </c>
      <c r="V37" s="900">
        <v>842465.5316223911</v>
      </c>
      <c r="W37" s="900">
        <v>3103402.226385298</v>
      </c>
      <c r="X37" s="900">
        <v>3796070.9695887365</v>
      </c>
      <c r="Y37" s="900">
        <v>4968163.770539568</v>
      </c>
      <c r="Z37" s="900">
        <v>4205818.8052108</v>
      </c>
      <c r="AA37" s="900">
        <v>2019583.5275468547</v>
      </c>
      <c r="AB37" s="900">
        <v>4966964.691368109</v>
      </c>
      <c r="AC37" s="900">
        <v>827748.4551699884</v>
      </c>
      <c r="AD37" s="900">
        <v>1915250.4740646796</v>
      </c>
      <c r="AE37" s="900">
        <v>1702497.9782009735</v>
      </c>
      <c r="AF37" s="900">
        <v>950772.5603315979</v>
      </c>
      <c r="AG37" s="900">
        <v>5411313.657878748</v>
      </c>
      <c r="AH37" s="900">
        <v>1347607.0019373808</v>
      </c>
      <c r="AI37" s="900">
        <v>13255675.419263624</v>
      </c>
      <c r="AJ37" s="900">
        <v>4029380.989186775</v>
      </c>
      <c r="AK37" s="900">
        <v>563201.6129668092</v>
      </c>
      <c r="AL37" s="900">
        <v>5425161.807026157</v>
      </c>
      <c r="AM37" s="900">
        <v>1643651.9525786708</v>
      </c>
      <c r="AN37" s="900">
        <v>2627409.317483263</v>
      </c>
      <c r="AO37" s="900">
        <v>7646873.219298392</v>
      </c>
      <c r="AP37" s="900">
        <v>602591.9713907149</v>
      </c>
      <c r="AQ37" s="900">
        <v>1859166.1789327224</v>
      </c>
      <c r="AR37" s="900">
        <v>682352.0037442704</v>
      </c>
      <c r="AS37" s="900">
        <v>1859565.1968326843</v>
      </c>
      <c r="AT37" s="900">
        <v>18337756.774770744</v>
      </c>
      <c r="AU37" s="900">
        <v>1524454.975955021</v>
      </c>
      <c r="AV37" s="900">
        <v>483769.7070081461</v>
      </c>
      <c r="AW37" s="900">
        <v>4286684.745043438</v>
      </c>
      <c r="AX37" s="900">
        <v>4340827.625672281</v>
      </c>
      <c r="AY37" s="900">
        <v>1348559.9863126704</v>
      </c>
      <c r="AZ37" s="900">
        <v>4466403.825016388</v>
      </c>
      <c r="BA37" s="900">
        <v>627992.3976570725</v>
      </c>
    </row>
    <row r="38" spans="1:53" ht="12.75">
      <c r="A38" s="902" t="s">
        <v>875</v>
      </c>
      <c r="B38" s="896"/>
      <c r="C38" s="896"/>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896"/>
      <c r="AY38" s="896"/>
      <c r="AZ38" s="896"/>
      <c r="BA38" s="896"/>
    </row>
    <row r="39" spans="1:53" ht="13.5" thickBot="1">
      <c r="A39" s="902" t="s">
        <v>876</v>
      </c>
      <c r="B39" s="896"/>
      <c r="C39" s="908">
        <v>-657260.9604546996</v>
      </c>
      <c r="D39" s="908">
        <v>-741787.4542461757</v>
      </c>
      <c r="E39" s="908">
        <v>293439.01555052726</v>
      </c>
      <c r="F39" s="908">
        <v>144399.93525828817</v>
      </c>
      <c r="G39" s="908">
        <v>9591215.660002258</v>
      </c>
      <c r="H39" s="908">
        <v>-473150.63694604393</v>
      </c>
      <c r="I39" s="908">
        <v>536104.9288942832</v>
      </c>
      <c r="J39" s="908">
        <v>-207286.40652074106</v>
      </c>
      <c r="K39" s="908">
        <v>-188866.64487615236</v>
      </c>
      <c r="L39" s="908">
        <v>3876627.122789176</v>
      </c>
      <c r="M39" s="908">
        <v>890269.2280300828</v>
      </c>
      <c r="N39" s="908">
        <v>-155951.74692885694</v>
      </c>
      <c r="O39" s="908">
        <v>47319.00077526667</v>
      </c>
      <c r="P39" s="908">
        <v>1775736.7564327372</v>
      </c>
      <c r="Q39" s="908">
        <v>474696.2895511035</v>
      </c>
      <c r="R39" s="908">
        <v>-244232.55168567784</v>
      </c>
      <c r="S39" s="908">
        <v>-460484.8678419383</v>
      </c>
      <c r="T39" s="908">
        <v>-28956.005820114166</v>
      </c>
      <c r="U39" s="908">
        <v>-596314.4136829474</v>
      </c>
      <c r="V39" s="908">
        <v>-4368.479556682403</v>
      </c>
      <c r="W39" s="908">
        <v>1121419.4045131262</v>
      </c>
      <c r="X39" s="908">
        <v>-584545.911268461</v>
      </c>
      <c r="Y39" s="908">
        <v>892340.4741582349</v>
      </c>
      <c r="Z39" s="908">
        <v>-1353861.5677577616</v>
      </c>
      <c r="AA39" s="908">
        <v>-317635.0355809601</v>
      </c>
      <c r="AB39" s="908">
        <v>-2247299.450020145</v>
      </c>
      <c r="AC39" s="908">
        <v>-215790.518614584</v>
      </c>
      <c r="AD39" s="908">
        <v>-902219.8837255266</v>
      </c>
      <c r="AE39" s="908">
        <v>238511.24613990122</v>
      </c>
      <c r="AF39" s="908">
        <v>-231187.54746550112</v>
      </c>
      <c r="AG39" s="908">
        <v>372447.0104524549</v>
      </c>
      <c r="AH39" s="908">
        <v>-22290.674946463434</v>
      </c>
      <c r="AI39" s="908">
        <v>3463906.5634116866</v>
      </c>
      <c r="AJ39" s="908">
        <v>764832.1763988324</v>
      </c>
      <c r="AK39" s="908">
        <v>-118734.6337425881</v>
      </c>
      <c r="AL39" s="908">
        <v>571567.0296577634</v>
      </c>
      <c r="AM39" s="908">
        <v>375934.7238332194</v>
      </c>
      <c r="AN39" s="908">
        <v>-1261626.4988416575</v>
      </c>
      <c r="AO39" s="908">
        <v>482959.61331295036</v>
      </c>
      <c r="AP39" s="908">
        <v>-47553.90003236302</v>
      </c>
      <c r="AQ39" s="908">
        <v>299757.3828231592</v>
      </c>
      <c r="AR39" s="908">
        <v>-224539.80158044316</v>
      </c>
      <c r="AS39" s="908">
        <v>1742620.408434955</v>
      </c>
      <c r="AT39" s="908">
        <v>2263230.8704533353</v>
      </c>
      <c r="AU39" s="908">
        <v>-259990.09316440276</v>
      </c>
      <c r="AV39" s="908">
        <v>-44542.59313302382</v>
      </c>
      <c r="AW39" s="908">
        <v>203820.60221825913</v>
      </c>
      <c r="AX39" s="908">
        <v>-547673.9583213744</v>
      </c>
      <c r="AY39" s="908">
        <v>622970.5588419279</v>
      </c>
      <c r="AZ39" s="908">
        <v>-1412015.4433139507</v>
      </c>
      <c r="BA39" s="908">
        <v>-185062.98758883716</v>
      </c>
    </row>
    <row r="40" spans="1:53" ht="13.5" thickTop="1">
      <c r="A40" s="902" t="s">
        <v>877</v>
      </c>
      <c r="B40" s="896"/>
      <c r="C40" s="896"/>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896"/>
      <c r="AY40" s="896"/>
      <c r="AZ40" s="896"/>
      <c r="BA40" s="896"/>
    </row>
    <row r="41" spans="1:53" ht="13.5" thickBot="1">
      <c r="A41" s="902" t="s">
        <v>878</v>
      </c>
      <c r="B41" s="896"/>
      <c r="C41" s="903">
        <v>0.7840751875075103</v>
      </c>
      <c r="D41" s="903">
        <v>0.2624043715508438</v>
      </c>
      <c r="E41" s="903">
        <v>1.0991397597967831</v>
      </c>
      <c r="F41" s="903">
        <v>1.0978944267023636</v>
      </c>
      <c r="G41" s="903">
        <v>1.6317656254651023</v>
      </c>
      <c r="H41" s="903">
        <v>0.8405819328896609</v>
      </c>
      <c r="I41" s="903">
        <v>1.3484884878191432</v>
      </c>
      <c r="J41" s="903">
        <v>0.7242833278506174</v>
      </c>
      <c r="K41" s="903">
        <v>0.44119039778795033</v>
      </c>
      <c r="L41" s="903">
        <v>1.3295432148298467</v>
      </c>
      <c r="M41" s="903">
        <v>1.2271789614707005</v>
      </c>
      <c r="N41" s="903">
        <v>0.8051884334894895</v>
      </c>
      <c r="O41" s="903">
        <v>1.0507158282675464</v>
      </c>
      <c r="P41" s="903">
        <v>1.2469958498990945</v>
      </c>
      <c r="Q41" s="903">
        <v>1.1052044358975983</v>
      </c>
      <c r="R41" s="903">
        <v>0.8787935633610077</v>
      </c>
      <c r="S41" s="903">
        <v>0.765633256154562</v>
      </c>
      <c r="T41" s="903">
        <v>0.9887459341330505</v>
      </c>
      <c r="U41" s="903">
        <v>0.7864977935981139</v>
      </c>
      <c r="V41" s="903">
        <v>0.9948146489171258</v>
      </c>
      <c r="W41" s="903">
        <v>1.3613516143601225</v>
      </c>
      <c r="X41" s="903">
        <v>0.8460129128376674</v>
      </c>
      <c r="Y41" s="903">
        <v>1.1796117268616775</v>
      </c>
      <c r="Z41" s="903">
        <v>0.678097980331346</v>
      </c>
      <c r="AA41" s="903">
        <v>0.8427225062749523</v>
      </c>
      <c r="AB41" s="903">
        <v>0.5475507498723239</v>
      </c>
      <c r="AC41" s="903">
        <v>0.7393042327451174</v>
      </c>
      <c r="AD41" s="903">
        <v>0.5289285156469524</v>
      </c>
      <c r="AE41" s="903">
        <v>1.1400948777583486</v>
      </c>
      <c r="AF41" s="903">
        <v>0.7568424278200976</v>
      </c>
      <c r="AG41" s="903">
        <v>1.0688274666744146</v>
      </c>
      <c r="AH41" s="903">
        <v>0.9834590686198444</v>
      </c>
      <c r="AI41" s="903">
        <v>1.26131498047831</v>
      </c>
      <c r="AJ41" s="903">
        <v>1.1898138146904778</v>
      </c>
      <c r="AK41" s="903">
        <v>0.7891791660234726</v>
      </c>
      <c r="AL41" s="903">
        <v>1.1053548354848188</v>
      </c>
      <c r="AM41" s="903">
        <v>1.228719178195498</v>
      </c>
      <c r="AN41" s="903">
        <v>0.5198211064996369</v>
      </c>
      <c r="AO41" s="903">
        <v>1.0631577900486315</v>
      </c>
      <c r="AP41" s="903">
        <v>0.9210844115254075</v>
      </c>
      <c r="AQ41" s="903">
        <v>1.1612321621487536</v>
      </c>
      <c r="AR41" s="903">
        <v>0.6709325973275878</v>
      </c>
      <c r="AS41" s="903">
        <v>1.9371117567714666</v>
      </c>
      <c r="AT41" s="903">
        <v>1.1234191781607175</v>
      </c>
      <c r="AU41" s="903">
        <v>0.8294537409991217</v>
      </c>
      <c r="AV41" s="903">
        <v>0.9079260390062543</v>
      </c>
      <c r="AW41" s="903">
        <v>1.047547373866</v>
      </c>
      <c r="AX41" s="903">
        <v>0.8738319036023565</v>
      </c>
      <c r="AY41" s="903">
        <v>1.4619524271555016</v>
      </c>
      <c r="AZ41" s="903">
        <v>0.6838585361661135</v>
      </c>
      <c r="BA41" s="903">
        <v>0.7053101466207646</v>
      </c>
    </row>
    <row r="42" spans="1:53" ht="13.5" thickTop="1">
      <c r="A42" s="896"/>
      <c r="B42" s="896"/>
      <c r="C42" s="896"/>
      <c r="D42" s="896"/>
      <c r="E42" s="896"/>
      <c r="F42" s="896"/>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6"/>
      <c r="AY42" s="896"/>
      <c r="AZ42" s="896"/>
      <c r="BA42" s="896"/>
    </row>
    <row r="43" spans="1:53" ht="12.75">
      <c r="A43" s="896" t="s">
        <v>685</v>
      </c>
      <c r="B43" s="896"/>
      <c r="C43" s="904">
        <v>4637904</v>
      </c>
      <c r="D43" s="904">
        <v>682297</v>
      </c>
      <c r="E43" s="904">
        <v>6362241</v>
      </c>
      <c r="F43" s="904">
        <v>2842194</v>
      </c>
      <c r="G43" s="904">
        <v>36226122</v>
      </c>
      <c r="H43" s="904">
        <v>4842259</v>
      </c>
      <c r="I43" s="904">
        <v>3488633</v>
      </c>
      <c r="J43" s="904">
        <v>864896</v>
      </c>
      <c r="K43" s="904">
        <v>586409</v>
      </c>
      <c r="L43" s="904">
        <v>18277888</v>
      </c>
      <c r="M43" s="904">
        <v>9533761</v>
      </c>
      <c r="N43" s="904">
        <v>1276832</v>
      </c>
      <c r="O43" s="904">
        <v>1499245</v>
      </c>
      <c r="P43" s="904">
        <v>12779417</v>
      </c>
      <c r="Q43" s="904">
        <v>6346113</v>
      </c>
      <c r="R43" s="904">
        <v>2978719</v>
      </c>
      <c r="S43" s="904">
        <v>2775586</v>
      </c>
      <c r="T43" s="904">
        <v>4256278</v>
      </c>
      <c r="U43" s="904">
        <v>4376122</v>
      </c>
      <c r="V43" s="904">
        <v>1317308</v>
      </c>
      <c r="W43" s="904">
        <v>5634242</v>
      </c>
      <c r="X43" s="904">
        <v>6499275</v>
      </c>
      <c r="Y43" s="904">
        <v>10050847</v>
      </c>
      <c r="Z43" s="904">
        <v>5191206</v>
      </c>
      <c r="AA43" s="904">
        <v>2921723</v>
      </c>
      <c r="AB43" s="904">
        <v>5909824</v>
      </c>
      <c r="AC43" s="904">
        <v>957225</v>
      </c>
      <c r="AD43" s="904">
        <v>1769912</v>
      </c>
      <c r="AE43" s="904">
        <v>2567752</v>
      </c>
      <c r="AF43" s="904">
        <v>1317343</v>
      </c>
      <c r="AG43" s="904">
        <v>8636043</v>
      </c>
      <c r="AH43" s="904">
        <v>1968731</v>
      </c>
      <c r="AI43" s="904">
        <v>19422777</v>
      </c>
      <c r="AJ43" s="904">
        <v>9064074</v>
      </c>
      <c r="AK43" s="904">
        <v>638202</v>
      </c>
      <c r="AL43" s="904">
        <v>11520815</v>
      </c>
      <c r="AM43" s="904">
        <v>3612186</v>
      </c>
      <c r="AN43" s="904">
        <v>3732957</v>
      </c>
      <c r="AO43" s="904">
        <v>12522531</v>
      </c>
      <c r="AP43" s="904">
        <v>1055009</v>
      </c>
      <c r="AQ43" s="904">
        <v>4424232</v>
      </c>
      <c r="AR43" s="904">
        <v>797035</v>
      </c>
      <c r="AS43" s="904">
        <v>6172862</v>
      </c>
      <c r="AT43" s="904">
        <v>23837701</v>
      </c>
      <c r="AU43" s="904">
        <v>2663796</v>
      </c>
      <c r="AV43" s="904">
        <v>620460</v>
      </c>
      <c r="AW43" s="904">
        <v>7719749</v>
      </c>
      <c r="AX43" s="904">
        <v>6464979</v>
      </c>
      <c r="AY43" s="904">
        <v>1811198</v>
      </c>
      <c r="AZ43" s="904">
        <v>5601571</v>
      </c>
      <c r="BA43" s="904">
        <v>523414</v>
      </c>
    </row>
    <row r="44" spans="1:53" ht="12.75">
      <c r="A44" s="896" t="s">
        <v>99</v>
      </c>
      <c r="B44" s="896"/>
      <c r="C44" s="904">
        <v>61410</v>
      </c>
      <c r="D44" s="904">
        <v>5153</v>
      </c>
      <c r="E44" s="904">
        <v>62963</v>
      </c>
      <c r="F44" s="904">
        <v>33171</v>
      </c>
      <c r="G44" s="904">
        <v>328312</v>
      </c>
      <c r="H44" s="904">
        <v>48713</v>
      </c>
      <c r="I44" s="904">
        <v>32053</v>
      </c>
      <c r="J44" s="904">
        <v>9483</v>
      </c>
      <c r="K44" s="904">
        <v>3609</v>
      </c>
      <c r="L44" s="904">
        <v>206121</v>
      </c>
      <c r="M44" s="904">
        <v>112541</v>
      </c>
      <c r="N44" s="904">
        <v>10345</v>
      </c>
      <c r="O44" s="904">
        <v>15782</v>
      </c>
      <c r="P44" s="904">
        <v>107483</v>
      </c>
      <c r="Q44" s="904">
        <v>71478</v>
      </c>
      <c r="R44" s="904">
        <v>31253</v>
      </c>
      <c r="S44" s="904">
        <v>30048</v>
      </c>
      <c r="T44" s="904">
        <v>48063</v>
      </c>
      <c r="U44" s="904">
        <v>45376</v>
      </c>
      <c r="V44" s="904">
        <v>15035</v>
      </c>
      <c r="W44" s="904">
        <v>56503</v>
      </c>
      <c r="X44" s="904">
        <v>55071</v>
      </c>
      <c r="Y44" s="904">
        <v>104614</v>
      </c>
      <c r="Z44" s="904">
        <v>57233</v>
      </c>
      <c r="AA44" s="904">
        <v>43337</v>
      </c>
      <c r="AB44" s="904">
        <v>69151</v>
      </c>
      <c r="AC44" s="904">
        <v>11307</v>
      </c>
      <c r="AD44" s="904">
        <v>19439</v>
      </c>
      <c r="AE44" s="904">
        <v>22146</v>
      </c>
      <c r="AF44" s="904">
        <v>13459</v>
      </c>
      <c r="AG44" s="904">
        <v>76152</v>
      </c>
      <c r="AH44" s="904">
        <v>26850</v>
      </c>
      <c r="AI44" s="904">
        <v>136737</v>
      </c>
      <c r="AJ44" s="904">
        <v>103598</v>
      </c>
      <c r="AK44" s="904">
        <v>7844</v>
      </c>
      <c r="AL44" s="904">
        <v>110631</v>
      </c>
      <c r="AM44" s="904">
        <v>47572</v>
      </c>
      <c r="AN44" s="904">
        <v>34750</v>
      </c>
      <c r="AO44" s="904">
        <v>108699</v>
      </c>
      <c r="AP44" s="904">
        <v>8636</v>
      </c>
      <c r="AQ44" s="904">
        <v>51109</v>
      </c>
      <c r="AR44" s="904">
        <v>9005</v>
      </c>
      <c r="AS44" s="904">
        <v>71179</v>
      </c>
      <c r="AT44" s="904">
        <v>243443</v>
      </c>
      <c r="AU44" s="904">
        <v>26832</v>
      </c>
      <c r="AV44" s="904">
        <v>7694</v>
      </c>
      <c r="AW44" s="904">
        <v>82077</v>
      </c>
      <c r="AX44" s="904">
        <v>56939</v>
      </c>
      <c r="AY44" s="904">
        <v>20564</v>
      </c>
      <c r="AZ44" s="904">
        <v>59493</v>
      </c>
      <c r="BA44" s="904">
        <v>9366</v>
      </c>
    </row>
    <row r="45" spans="1:53" ht="12.75">
      <c r="A45" s="896"/>
      <c r="B45" s="896"/>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4"/>
      <c r="AO45" s="904"/>
      <c r="AP45" s="904"/>
      <c r="AQ45" s="904"/>
      <c r="AR45" s="904"/>
      <c r="AS45" s="904"/>
      <c r="AT45" s="904"/>
      <c r="AU45" s="904"/>
      <c r="AV45" s="904"/>
      <c r="AW45" s="904"/>
      <c r="AX45" s="904"/>
      <c r="AY45" s="904"/>
      <c r="AZ45" s="904"/>
      <c r="BA45" s="904"/>
    </row>
    <row r="46" spans="1:53" ht="12.75">
      <c r="A46" s="912" t="s">
        <v>354</v>
      </c>
      <c r="B46" s="945"/>
      <c r="C46" s="948"/>
      <c r="D46" s="948"/>
      <c r="E46" s="948"/>
      <c r="F46" s="948"/>
      <c r="G46" s="948"/>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4"/>
      <c r="AO46" s="904"/>
      <c r="AP46" s="904"/>
      <c r="AQ46" s="904"/>
      <c r="AR46" s="904"/>
      <c r="AS46" s="904"/>
      <c r="AT46" s="904"/>
      <c r="AU46" s="904"/>
      <c r="AV46" s="904"/>
      <c r="AW46" s="904"/>
      <c r="AX46" s="904"/>
      <c r="AY46" s="904"/>
      <c r="AZ46" s="904"/>
      <c r="BA46" s="904"/>
    </row>
    <row r="47" spans="1:53" ht="12.75">
      <c r="A47" s="896"/>
      <c r="B47" s="896"/>
      <c r="C47" s="904"/>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4"/>
      <c r="AO47" s="904"/>
      <c r="AP47" s="904"/>
      <c r="AQ47" s="904"/>
      <c r="AR47" s="904"/>
      <c r="AS47" s="904"/>
      <c r="AT47" s="904"/>
      <c r="AU47" s="904"/>
      <c r="AV47" s="904"/>
      <c r="AW47" s="904"/>
      <c r="AX47" s="904"/>
      <c r="AY47" s="904"/>
      <c r="AZ47" s="904"/>
      <c r="BA47" s="904"/>
    </row>
    <row r="48" spans="1:53" ht="12.75">
      <c r="A48" s="912" t="s">
        <v>975</v>
      </c>
      <c r="B48" s="364"/>
      <c r="C48" s="364"/>
      <c r="D48" s="364"/>
      <c r="E48" s="364"/>
      <c r="F48" s="364"/>
      <c r="G48" s="364"/>
      <c r="H48" s="904"/>
      <c r="I48" s="904"/>
      <c r="J48" s="904"/>
      <c r="K48" s="904"/>
      <c r="L48" s="904"/>
      <c r="M48" s="904"/>
      <c r="N48" s="904"/>
      <c r="O48" s="904"/>
      <c r="P48" s="904"/>
      <c r="Q48" s="904"/>
      <c r="R48" s="904"/>
      <c r="S48" s="904"/>
      <c r="T48" s="904"/>
      <c r="U48" s="904"/>
      <c r="V48" s="904"/>
      <c r="W48" s="904"/>
      <c r="X48" s="904"/>
      <c r="Y48" s="904"/>
      <c r="Z48" s="904"/>
      <c r="AA48" s="904"/>
      <c r="AB48" s="904"/>
      <c r="AC48" s="904"/>
      <c r="AD48" s="904"/>
      <c r="AE48" s="904"/>
      <c r="AF48" s="904"/>
      <c r="AG48" s="904"/>
      <c r="AH48" s="904"/>
      <c r="AI48" s="904"/>
      <c r="AJ48" s="904"/>
      <c r="AK48" s="904"/>
      <c r="AL48" s="904"/>
      <c r="AM48" s="904"/>
      <c r="AN48" s="904"/>
      <c r="AO48" s="904"/>
      <c r="AP48" s="904"/>
      <c r="AQ48" s="904"/>
      <c r="AR48" s="904"/>
      <c r="AS48" s="904"/>
      <c r="AT48" s="904"/>
      <c r="AU48" s="904"/>
      <c r="AV48" s="904"/>
      <c r="AW48" s="904"/>
      <c r="AX48" s="904"/>
      <c r="AY48" s="904"/>
      <c r="AZ48" s="904"/>
      <c r="BA48" s="904"/>
    </row>
    <row r="49" spans="1:53" ht="12.75">
      <c r="A49" s="912" t="s">
        <v>1279</v>
      </c>
      <c r="B49" s="364"/>
      <c r="C49" s="364"/>
      <c r="D49" s="364"/>
      <c r="E49" s="364"/>
      <c r="F49" s="364"/>
      <c r="G49" s="36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4"/>
      <c r="AY49" s="904"/>
      <c r="AZ49" s="904"/>
      <c r="BA49" s="904"/>
    </row>
    <row r="50" spans="1:53" ht="12.75">
      <c r="A50" s="912" t="s">
        <v>897</v>
      </c>
      <c r="B50" s="364"/>
      <c r="C50" s="364"/>
      <c r="D50" s="364"/>
      <c r="E50" s="364"/>
      <c r="F50" s="364"/>
      <c r="G50" s="364"/>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4"/>
      <c r="AY50" s="904"/>
      <c r="AZ50" s="904"/>
      <c r="BA50" s="904"/>
    </row>
    <row r="51" spans="8:53" ht="12.75">
      <c r="H51" s="904"/>
      <c r="I51" s="904"/>
      <c r="J51" s="904"/>
      <c r="K51" s="904"/>
      <c r="L51" s="904"/>
      <c r="M51" s="904"/>
      <c r="N51" s="904"/>
      <c r="O51" s="904"/>
      <c r="P51" s="904"/>
      <c r="Q51" s="904"/>
      <c r="R51" s="904"/>
      <c r="S51" s="904"/>
      <c r="T51" s="904"/>
      <c r="U51" s="904"/>
      <c r="V51" s="904"/>
      <c r="W51" s="904"/>
      <c r="X51" s="904"/>
      <c r="Y51" s="904"/>
      <c r="Z51" s="904"/>
      <c r="AA51" s="904"/>
      <c r="AB51" s="904"/>
      <c r="AC51" s="904"/>
      <c r="AD51" s="904"/>
      <c r="AE51" s="904"/>
      <c r="AF51" s="904"/>
      <c r="AG51" s="904"/>
      <c r="AH51" s="904"/>
      <c r="AI51" s="904"/>
      <c r="AJ51" s="904"/>
      <c r="AK51" s="904"/>
      <c r="AL51" s="904"/>
      <c r="AM51" s="904"/>
      <c r="AN51" s="904"/>
      <c r="AO51" s="904"/>
      <c r="AP51" s="904"/>
      <c r="AQ51" s="904"/>
      <c r="AR51" s="904"/>
      <c r="AS51" s="904"/>
      <c r="AT51" s="904"/>
      <c r="AU51" s="904"/>
      <c r="AV51" s="904"/>
      <c r="AW51" s="904"/>
      <c r="AX51" s="904"/>
      <c r="AY51" s="904"/>
      <c r="AZ51" s="904"/>
      <c r="BA51" s="904"/>
    </row>
    <row r="52" spans="1:53" ht="12.75">
      <c r="A52" s="896"/>
      <c r="B52" s="896"/>
      <c r="C52" s="897" t="s">
        <v>1028</v>
      </c>
      <c r="D52" s="897" t="s">
        <v>1033</v>
      </c>
      <c r="E52" s="897" t="s">
        <v>1038</v>
      </c>
      <c r="F52" s="897" t="s">
        <v>1043</v>
      </c>
      <c r="G52" s="897" t="s">
        <v>725</v>
      </c>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904"/>
      <c r="AI52" s="904"/>
      <c r="AJ52" s="904"/>
      <c r="AK52" s="904"/>
      <c r="AL52" s="904"/>
      <c r="AM52" s="904"/>
      <c r="AN52" s="904"/>
      <c r="AO52" s="904"/>
      <c r="AP52" s="904"/>
      <c r="AQ52" s="904"/>
      <c r="AR52" s="904"/>
      <c r="AS52" s="904"/>
      <c r="AT52" s="904"/>
      <c r="AU52" s="904"/>
      <c r="AV52" s="904"/>
      <c r="AW52" s="904"/>
      <c r="AX52" s="904"/>
      <c r="AY52" s="904"/>
      <c r="AZ52" s="904"/>
      <c r="BA52" s="904"/>
    </row>
    <row r="53" spans="1:53" ht="12.75">
      <c r="A53" s="896"/>
      <c r="B53" s="896"/>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row>
    <row r="54" spans="1:53" ht="12.75">
      <c r="A54" s="902" t="s">
        <v>54</v>
      </c>
      <c r="B54" s="896"/>
      <c r="C54" s="896"/>
      <c r="D54" s="896"/>
      <c r="E54" s="896"/>
      <c r="F54" s="896"/>
      <c r="G54" s="896"/>
      <c r="H54" s="896"/>
      <c r="I54" s="896"/>
      <c r="J54" s="896"/>
      <c r="K54" s="896"/>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896"/>
      <c r="AY54" s="896"/>
      <c r="AZ54" s="896"/>
      <c r="BA54" s="896"/>
    </row>
    <row r="55" spans="1:53" ht="12.75">
      <c r="A55" s="896" t="s">
        <v>55</v>
      </c>
      <c r="B55" s="896"/>
      <c r="C55" s="907">
        <v>1412572.6478470296</v>
      </c>
      <c r="D55" s="907">
        <v>445319.83869719674</v>
      </c>
      <c r="E55" s="907">
        <v>1443118.547911242</v>
      </c>
      <c r="F55" s="907">
        <v>668858.988392341</v>
      </c>
      <c r="G55" s="907">
        <v>7485072.441120287</v>
      </c>
      <c r="H55" s="907">
        <v>1207489.5821621814</v>
      </c>
      <c r="I55" s="907">
        <v>580131.2781458558</v>
      </c>
      <c r="J55" s="907">
        <v>293807.9331867702</v>
      </c>
      <c r="K55" s="907">
        <v>216184.07427365723</v>
      </c>
      <c r="L55" s="907">
        <v>7272446.630694702</v>
      </c>
      <c r="M55" s="907">
        <v>2462473.048642322</v>
      </c>
      <c r="N55" s="907">
        <v>426167.88632511557</v>
      </c>
      <c r="O55" s="907">
        <v>542764.0819240205</v>
      </c>
      <c r="P55" s="907">
        <v>3543467.3776086806</v>
      </c>
      <c r="Q55" s="907">
        <v>1598724.2096935709</v>
      </c>
      <c r="R55" s="907">
        <v>975886.0043786606</v>
      </c>
      <c r="S55" s="907">
        <v>1016534.8269559982</v>
      </c>
      <c r="T55" s="907">
        <v>1678522.9039200621</v>
      </c>
      <c r="U55" s="907">
        <v>1632138.1020031231</v>
      </c>
      <c r="V55" s="907">
        <v>331774.6480780916</v>
      </c>
      <c r="W55" s="907">
        <v>1655546.0456576825</v>
      </c>
      <c r="X55" s="907">
        <v>1208837.5073364708</v>
      </c>
      <c r="Y55" s="907">
        <v>3056151.5759902927</v>
      </c>
      <c r="Z55" s="907">
        <v>2355670.808974772</v>
      </c>
      <c r="AA55" s="907">
        <v>1294055.9468057633</v>
      </c>
      <c r="AB55" s="907">
        <v>1954703.1805031025</v>
      </c>
      <c r="AC55" s="907">
        <v>404758.9730613272</v>
      </c>
      <c r="AD55" s="907">
        <v>959492.5021386779</v>
      </c>
      <c r="AE55" s="907">
        <v>874674.0411906447</v>
      </c>
      <c r="AF55" s="907">
        <v>261081.34603211514</v>
      </c>
      <c r="AG55" s="907">
        <v>2314216.4637422003</v>
      </c>
      <c r="AH55" s="907">
        <v>594407.0802234883</v>
      </c>
      <c r="AI55" s="907">
        <v>5464087.700791631</v>
      </c>
      <c r="AJ55" s="907">
        <v>1993417.1819622703</v>
      </c>
      <c r="AK55" s="907">
        <v>396899.84369997296</v>
      </c>
      <c r="AL55" s="907">
        <v>2777785.678177876</v>
      </c>
      <c r="AM55" s="907">
        <v>807900.4042154099</v>
      </c>
      <c r="AN55" s="907">
        <v>1236895.1548233589</v>
      </c>
      <c r="AO55" s="907">
        <v>2730269.9997356306</v>
      </c>
      <c r="AP55" s="907">
        <v>283758.3871748596</v>
      </c>
      <c r="AQ55" s="907">
        <v>785839.6856816591</v>
      </c>
      <c r="AR55" s="907">
        <v>343554.24729702546</v>
      </c>
      <c r="AS55" s="907">
        <v>1029698.8155988491</v>
      </c>
      <c r="AT55" s="907">
        <v>11302304.86240405</v>
      </c>
      <c r="AU55" s="907">
        <v>888735.8686990916</v>
      </c>
      <c r="AV55" s="907">
        <v>228262.91274828822</v>
      </c>
      <c r="AW55" s="907">
        <v>1275009.8007455966</v>
      </c>
      <c r="AX55" s="907">
        <v>2348799.119610602</v>
      </c>
      <c r="AY55" s="907">
        <v>676202.7788328177</v>
      </c>
      <c r="AZ55" s="907">
        <v>1969278.71946291</v>
      </c>
      <c r="BA55" s="907">
        <v>331972.3147206529</v>
      </c>
    </row>
    <row r="56" spans="1:53" ht="12.75">
      <c r="A56" s="896" t="s">
        <v>56</v>
      </c>
      <c r="B56" s="896"/>
      <c r="C56" s="899">
        <v>1078489.2080624474</v>
      </c>
      <c r="D56" s="899">
        <v>304156.8621360404</v>
      </c>
      <c r="E56" s="899">
        <v>499382.3122229765</v>
      </c>
      <c r="F56" s="899">
        <v>476100.9302180786</v>
      </c>
      <c r="G56" s="899">
        <v>2953218.265898387</v>
      </c>
      <c r="H56" s="899">
        <v>742641.8795988589</v>
      </c>
      <c r="I56" s="899">
        <v>329045.39899365266</v>
      </c>
      <c r="J56" s="899">
        <v>141380.26161891437</v>
      </c>
      <c r="K56" s="899">
        <v>62882.52494437338</v>
      </c>
      <c r="L56" s="899">
        <v>1911353.1300720123</v>
      </c>
      <c r="M56" s="899">
        <v>610421.2072116731</v>
      </c>
      <c r="N56" s="899">
        <v>52825.561052360994</v>
      </c>
      <c r="O56" s="899">
        <v>249306.40016922902</v>
      </c>
      <c r="P56" s="899">
        <v>1700489.9403059676</v>
      </c>
      <c r="Q56" s="899">
        <v>1517293.0693805972</v>
      </c>
      <c r="R56" s="899">
        <v>649465.0136297193</v>
      </c>
      <c r="S56" s="899">
        <v>346022.9596214875</v>
      </c>
      <c r="T56" s="899">
        <v>499454.23174632504</v>
      </c>
      <c r="U56" s="899">
        <v>586897.0797690137</v>
      </c>
      <c r="V56" s="899">
        <v>331726.88926078216</v>
      </c>
      <c r="W56" s="899">
        <v>773832.1528223838</v>
      </c>
      <c r="X56" s="899">
        <v>784947.8544251877</v>
      </c>
      <c r="Y56" s="899">
        <v>1235421.443964472</v>
      </c>
      <c r="Z56" s="899">
        <v>1078510.7907355845</v>
      </c>
      <c r="AA56" s="899">
        <v>452607.3893228663</v>
      </c>
      <c r="AB56" s="899">
        <v>2206367.0336341625</v>
      </c>
      <c r="AC56" s="899">
        <v>176226.5793620867</v>
      </c>
      <c r="AD56" s="899">
        <v>579598.6751009076</v>
      </c>
      <c r="AE56" s="899">
        <v>354455.44033705915</v>
      </c>
      <c r="AF56" s="899">
        <v>419509.2775842053</v>
      </c>
      <c r="AG56" s="899">
        <v>915369.6670267801</v>
      </c>
      <c r="AH56" s="899">
        <v>304009.0254471575</v>
      </c>
      <c r="AI56" s="899">
        <v>4359959.031234319</v>
      </c>
      <c r="AJ56" s="899">
        <v>988371.2684922029</v>
      </c>
      <c r="AK56" s="899">
        <v>99433.4252375872</v>
      </c>
      <c r="AL56" s="899">
        <v>1272628.9549124641</v>
      </c>
      <c r="AM56" s="899">
        <v>301099.22694773914</v>
      </c>
      <c r="AN56" s="899">
        <v>764012.300527025</v>
      </c>
      <c r="AO56" s="899">
        <v>2959391.0825673584</v>
      </c>
      <c r="AP56" s="899">
        <v>136301.75530294364</v>
      </c>
      <c r="AQ56" s="899">
        <v>683261.709997697</v>
      </c>
      <c r="AR56" s="899">
        <v>201183.56728281963</v>
      </c>
      <c r="AS56" s="899">
        <v>592652.1793136952</v>
      </c>
      <c r="AT56" s="899">
        <v>3014721.462533966</v>
      </c>
      <c r="AU56" s="899">
        <v>256426.03010926835</v>
      </c>
      <c r="AV56" s="899">
        <v>153690.99919269452</v>
      </c>
      <c r="AW56" s="899">
        <v>1542966.903459293</v>
      </c>
      <c r="AX56" s="899">
        <v>938866.5851138525</v>
      </c>
      <c r="AY56" s="899">
        <v>337635.1463262294</v>
      </c>
      <c r="AZ56" s="899">
        <v>978179.2850525079</v>
      </c>
      <c r="BA56" s="899">
        <v>181681.63072058614</v>
      </c>
    </row>
    <row r="57" spans="1:53" ht="12.75">
      <c r="A57" s="896" t="s">
        <v>879</v>
      </c>
      <c r="B57" s="896"/>
      <c r="C57" s="899">
        <v>295497.5250804814</v>
      </c>
      <c r="D57" s="899">
        <v>67340.39385352643</v>
      </c>
      <c r="E57" s="899">
        <v>428732.1321645257</v>
      </c>
      <c r="F57" s="899">
        <v>131137.85661225984</v>
      </c>
      <c r="G57" s="899">
        <v>1929850.4724446493</v>
      </c>
      <c r="H57" s="899">
        <v>342710.8243765216</v>
      </c>
      <c r="I57" s="899">
        <v>177207.31399641788</v>
      </c>
      <c r="J57" s="899">
        <v>82426.2801339877</v>
      </c>
      <c r="K57" s="899">
        <v>14041.714879155816</v>
      </c>
      <c r="L57" s="899">
        <v>587902.355074326</v>
      </c>
      <c r="M57" s="899">
        <v>432059.1255182064</v>
      </c>
      <c r="N57" s="899">
        <v>107005.66984587129</v>
      </c>
      <c r="O57" s="899">
        <v>68218.85810476307</v>
      </c>
      <c r="P57" s="899">
        <v>592685.1149302005</v>
      </c>
      <c r="Q57" s="899">
        <v>449207.6049193274</v>
      </c>
      <c r="R57" s="899">
        <v>116907.03293307341</v>
      </c>
      <c r="S57" s="899">
        <v>117310.86226647494</v>
      </c>
      <c r="T57" s="899">
        <v>70660.16205735343</v>
      </c>
      <c r="U57" s="899">
        <v>119607.70428897657</v>
      </c>
      <c r="V57" s="899">
        <v>63860.9942835173</v>
      </c>
      <c r="W57" s="899">
        <v>167668.02790523207</v>
      </c>
      <c r="X57" s="899">
        <v>407024.607827078</v>
      </c>
      <c r="Y57" s="899">
        <v>244188.7505848032</v>
      </c>
      <c r="Z57" s="899">
        <v>283817.2055004429</v>
      </c>
      <c r="AA57" s="899">
        <v>98112.19141822497</v>
      </c>
      <c r="AB57" s="899">
        <v>257926.47723084368</v>
      </c>
      <c r="AC57" s="899">
        <v>157334.90274657457</v>
      </c>
      <c r="AD57" s="899">
        <v>238026.29682509426</v>
      </c>
      <c r="AE57" s="899">
        <v>159120.4966732697</v>
      </c>
      <c r="AF57" s="899">
        <v>89750.93671527746</v>
      </c>
      <c r="AG57" s="899">
        <v>279719.5271097676</v>
      </c>
      <c r="AH57" s="899">
        <v>109668.89626673501</v>
      </c>
      <c r="AI57" s="899">
        <v>936375.6872376719</v>
      </c>
      <c r="AJ57" s="899">
        <v>351832.538732302</v>
      </c>
      <c r="AK57" s="899">
        <v>22935.344029248954</v>
      </c>
      <c r="AL57" s="899">
        <v>410193.1739358173</v>
      </c>
      <c r="AM57" s="899">
        <v>162790.32141552173</v>
      </c>
      <c r="AN57" s="899">
        <v>208529.86213287903</v>
      </c>
      <c r="AO57" s="899">
        <v>613734.1369954026</v>
      </c>
      <c r="AP57" s="899">
        <v>70651.82891291169</v>
      </c>
      <c r="AQ57" s="899">
        <v>150964.7832533663</v>
      </c>
      <c r="AR57" s="899">
        <v>53055.189164425414</v>
      </c>
      <c r="AS57" s="899">
        <v>187094.20192014</v>
      </c>
      <c r="AT57" s="899">
        <v>888774.4498327285</v>
      </c>
      <c r="AU57" s="899">
        <v>107824.07714666103</v>
      </c>
      <c r="AV57" s="899">
        <v>47309.79506716335</v>
      </c>
      <c r="AW57" s="899">
        <v>435371.0408385477</v>
      </c>
      <c r="AX57" s="899">
        <v>373325.92094782594</v>
      </c>
      <c r="AY57" s="899">
        <v>97018.06115362348</v>
      </c>
      <c r="AZ57" s="899">
        <v>286507.8205009697</v>
      </c>
      <c r="BA57" s="899">
        <v>65865.45221583353</v>
      </c>
    </row>
    <row r="58" spans="1:53" ht="12.75">
      <c r="A58" s="896" t="s">
        <v>58</v>
      </c>
      <c r="B58" s="896"/>
      <c r="C58" s="899">
        <v>176945</v>
      </c>
      <c r="D58" s="899">
        <v>48473</v>
      </c>
      <c r="E58" s="899">
        <v>196773</v>
      </c>
      <c r="F58" s="899">
        <v>121773</v>
      </c>
      <c r="G58" s="899">
        <v>2120844</v>
      </c>
      <c r="H58" s="899">
        <v>283826</v>
      </c>
      <c r="I58" s="899">
        <v>35745</v>
      </c>
      <c r="J58" s="899">
        <v>87893</v>
      </c>
      <c r="K58" s="899">
        <v>0</v>
      </c>
      <c r="L58" s="899">
        <v>933896</v>
      </c>
      <c r="M58" s="899">
        <v>97257</v>
      </c>
      <c r="N58" s="899">
        <v>26598</v>
      </c>
      <c r="O58" s="899">
        <v>40475</v>
      </c>
      <c r="P58" s="899">
        <v>723828</v>
      </c>
      <c r="Q58" s="899">
        <v>61564</v>
      </c>
      <c r="R58" s="899">
        <v>113928</v>
      </c>
      <c r="S58" s="899">
        <v>219657</v>
      </c>
      <c r="T58" s="899">
        <v>65349</v>
      </c>
      <c r="U58" s="899">
        <v>153538</v>
      </c>
      <c r="V58" s="899">
        <v>76215</v>
      </c>
      <c r="W58" s="899">
        <v>270907</v>
      </c>
      <c r="X58" s="899">
        <v>444511</v>
      </c>
      <c r="Y58" s="899">
        <v>227879</v>
      </c>
      <c r="Z58" s="899">
        <v>307892</v>
      </c>
      <c r="AA58" s="899">
        <v>51923</v>
      </c>
      <c r="AB58" s="899">
        <v>320697</v>
      </c>
      <c r="AC58" s="899">
        <v>62681</v>
      </c>
      <c r="AD58" s="899">
        <v>117726</v>
      </c>
      <c r="AE58" s="899">
        <v>212595</v>
      </c>
      <c r="AF58" s="899">
        <v>98039</v>
      </c>
      <c r="AG58" s="899">
        <v>937552</v>
      </c>
      <c r="AH58" s="899">
        <v>130504</v>
      </c>
      <c r="AI58" s="899">
        <v>500627</v>
      </c>
      <c r="AJ58" s="899">
        <v>502497</v>
      </c>
      <c r="AK58" s="899">
        <v>25190</v>
      </c>
      <c r="AL58" s="899">
        <v>526452</v>
      </c>
      <c r="AM58" s="899">
        <v>53182</v>
      </c>
      <c r="AN58" s="899">
        <v>151619</v>
      </c>
      <c r="AO58" s="899">
        <v>776152</v>
      </c>
      <c r="AP58" s="899">
        <v>55482</v>
      </c>
      <c r="AQ58" s="899">
        <v>152563</v>
      </c>
      <c r="AR58" s="899">
        <v>81261</v>
      </c>
      <c r="AS58" s="899">
        <v>47972</v>
      </c>
      <c r="AT58" s="899">
        <v>1379004</v>
      </c>
      <c r="AU58" s="899">
        <v>124874</v>
      </c>
      <c r="AV58" s="899">
        <v>47010</v>
      </c>
      <c r="AW58" s="899">
        <v>546723</v>
      </c>
      <c r="AX58" s="899">
        <v>323925</v>
      </c>
      <c r="AY58" s="899">
        <v>181639</v>
      </c>
      <c r="AZ58" s="899">
        <v>481206</v>
      </c>
      <c r="BA58" s="899">
        <v>48438</v>
      </c>
    </row>
    <row r="59" spans="1:53" ht="12.75">
      <c r="A59" s="896" t="s">
        <v>59</v>
      </c>
      <c r="B59" s="896"/>
      <c r="C59" s="900">
        <v>80430</v>
      </c>
      <c r="D59" s="900">
        <v>140393</v>
      </c>
      <c r="E59" s="900">
        <v>391846</v>
      </c>
      <c r="F59" s="900">
        <v>77187</v>
      </c>
      <c r="G59" s="900">
        <v>692619</v>
      </c>
      <c r="H59" s="900">
        <v>391318</v>
      </c>
      <c r="I59" s="900">
        <v>416243</v>
      </c>
      <c r="J59" s="900">
        <v>146302</v>
      </c>
      <c r="K59" s="900">
        <v>44872</v>
      </c>
      <c r="L59" s="900">
        <v>1058040</v>
      </c>
      <c r="M59" s="900">
        <v>316591</v>
      </c>
      <c r="N59" s="900">
        <v>187929</v>
      </c>
      <c r="O59" s="900">
        <v>32258</v>
      </c>
      <c r="P59" s="900">
        <v>628868</v>
      </c>
      <c r="Q59" s="900">
        <v>885343</v>
      </c>
      <c r="R59" s="900">
        <v>158827</v>
      </c>
      <c r="S59" s="900">
        <v>265279</v>
      </c>
      <c r="T59" s="900">
        <v>258951</v>
      </c>
      <c r="U59" s="900">
        <v>300832</v>
      </c>
      <c r="V59" s="900">
        <v>38888</v>
      </c>
      <c r="W59" s="900">
        <v>235449</v>
      </c>
      <c r="X59" s="900">
        <v>950750</v>
      </c>
      <c r="Y59" s="900">
        <v>204523</v>
      </c>
      <c r="Z59" s="900">
        <v>179928</v>
      </c>
      <c r="AA59" s="900">
        <v>122885</v>
      </c>
      <c r="AB59" s="900">
        <v>227271</v>
      </c>
      <c r="AC59" s="900">
        <v>26747</v>
      </c>
      <c r="AD59" s="900">
        <v>20407</v>
      </c>
      <c r="AE59" s="900">
        <v>101653</v>
      </c>
      <c r="AF59" s="900">
        <v>82392</v>
      </c>
      <c r="AG59" s="900">
        <v>964456</v>
      </c>
      <c r="AH59" s="900">
        <v>209018</v>
      </c>
      <c r="AI59" s="900">
        <v>1994626</v>
      </c>
      <c r="AJ59" s="900">
        <v>193263</v>
      </c>
      <c r="AK59" s="900">
        <v>18743</v>
      </c>
      <c r="AL59" s="900">
        <v>438102</v>
      </c>
      <c r="AM59" s="900">
        <v>318680</v>
      </c>
      <c r="AN59" s="900">
        <v>266353</v>
      </c>
      <c r="AO59" s="900">
        <v>567326</v>
      </c>
      <c r="AP59" s="900">
        <v>56398</v>
      </c>
      <c r="AQ59" s="900">
        <v>86537</v>
      </c>
      <c r="AR59" s="900">
        <v>3298</v>
      </c>
      <c r="AS59" s="900">
        <v>2148</v>
      </c>
      <c r="AT59" s="900">
        <v>1752952</v>
      </c>
      <c r="AU59" s="900">
        <v>146595</v>
      </c>
      <c r="AV59" s="900">
        <v>7496</v>
      </c>
      <c r="AW59" s="900">
        <v>486614</v>
      </c>
      <c r="AX59" s="900">
        <v>355911</v>
      </c>
      <c r="AY59" s="900">
        <v>56065</v>
      </c>
      <c r="AZ59" s="900">
        <v>751232</v>
      </c>
      <c r="BA59" s="900">
        <v>35</v>
      </c>
    </row>
    <row r="60" spans="1:53" ht="13.5" thickBot="1">
      <c r="A60" s="896" t="s">
        <v>187</v>
      </c>
      <c r="B60" s="896"/>
      <c r="C60" s="908">
        <v>3043934.3809899585</v>
      </c>
      <c r="D60" s="908">
        <v>1005683.0946867636</v>
      </c>
      <c r="E60" s="908">
        <v>2959851.992298744</v>
      </c>
      <c r="F60" s="908">
        <v>1475057.7752226794</v>
      </c>
      <c r="G60" s="908">
        <v>15181604.179463323</v>
      </c>
      <c r="H60" s="908">
        <v>2967986.286137562</v>
      </c>
      <c r="I60" s="908">
        <v>1538371.9911359262</v>
      </c>
      <c r="J60" s="908">
        <v>751809.4749396723</v>
      </c>
      <c r="K60" s="908">
        <v>337980.3140971864</v>
      </c>
      <c r="L60" s="908">
        <v>11763638.11584104</v>
      </c>
      <c r="M60" s="908">
        <v>3918801.3813722017</v>
      </c>
      <c r="N60" s="908">
        <v>800526.1172233479</v>
      </c>
      <c r="O60" s="908">
        <v>933022.3401980127</v>
      </c>
      <c r="P60" s="908">
        <v>7189338.432844848</v>
      </c>
      <c r="Q60" s="908">
        <v>4512131.883993495</v>
      </c>
      <c r="R60" s="908">
        <v>2015013.050941453</v>
      </c>
      <c r="S60" s="908">
        <v>1964804.6488439606</v>
      </c>
      <c r="T60" s="908">
        <v>2572937.297723741</v>
      </c>
      <c r="U60" s="908">
        <v>2793012.886061114</v>
      </c>
      <c r="V60" s="908">
        <v>842465.5316223912</v>
      </c>
      <c r="W60" s="908">
        <v>3103402.2263852987</v>
      </c>
      <c r="X60" s="908">
        <v>3796070.9695887365</v>
      </c>
      <c r="Y60" s="908">
        <v>4968163.770539569</v>
      </c>
      <c r="Z60" s="908">
        <v>4205818.805210799</v>
      </c>
      <c r="AA60" s="908">
        <v>2019583.5275468545</v>
      </c>
      <c r="AB60" s="908">
        <v>4966964.691368109</v>
      </c>
      <c r="AC60" s="908">
        <v>827748.4551699884</v>
      </c>
      <c r="AD60" s="908">
        <v>1915250.4740646798</v>
      </c>
      <c r="AE60" s="908">
        <v>1702497.9782009735</v>
      </c>
      <c r="AF60" s="908">
        <v>950772.5603315979</v>
      </c>
      <c r="AG60" s="908">
        <v>5411313.657878748</v>
      </c>
      <c r="AH60" s="908">
        <v>1347607.001937381</v>
      </c>
      <c r="AI60" s="908">
        <v>13255675.419263624</v>
      </c>
      <c r="AJ60" s="908">
        <v>4029380.989186775</v>
      </c>
      <c r="AK60" s="908">
        <v>563201.6129668091</v>
      </c>
      <c r="AL60" s="908">
        <v>5425161.807026157</v>
      </c>
      <c r="AM60" s="908">
        <v>1643651.9525786708</v>
      </c>
      <c r="AN60" s="908">
        <v>2627409.317483263</v>
      </c>
      <c r="AO60" s="908">
        <v>7646873.2192983925</v>
      </c>
      <c r="AP60" s="908">
        <v>602591.9713907149</v>
      </c>
      <c r="AQ60" s="908">
        <v>1859166.1789327224</v>
      </c>
      <c r="AR60" s="908">
        <v>682352.0037442704</v>
      </c>
      <c r="AS60" s="908">
        <v>1859565.1968326843</v>
      </c>
      <c r="AT60" s="908">
        <v>18337756.774770744</v>
      </c>
      <c r="AU60" s="908">
        <v>1524454.9759550209</v>
      </c>
      <c r="AV60" s="908">
        <v>483769.7070081461</v>
      </c>
      <c r="AW60" s="908">
        <v>4286684.745043438</v>
      </c>
      <c r="AX60" s="908">
        <v>4340827.625672281</v>
      </c>
      <c r="AY60" s="908">
        <v>1348559.9863126706</v>
      </c>
      <c r="AZ60" s="908">
        <v>4466403.825016388</v>
      </c>
      <c r="BA60" s="908">
        <v>627992.3976570726</v>
      </c>
    </row>
    <row r="61" spans="1:53" ht="13.5" thickTop="1">
      <c r="A61" s="896"/>
      <c r="B61" s="896"/>
      <c r="C61" s="907"/>
      <c r="D61" s="907"/>
      <c r="E61" s="907"/>
      <c r="F61" s="907"/>
      <c r="G61" s="907"/>
      <c r="H61" s="907"/>
      <c r="I61" s="907"/>
      <c r="J61" s="907"/>
      <c r="K61" s="907"/>
      <c r="L61" s="907"/>
      <c r="M61" s="907"/>
      <c r="N61" s="907"/>
      <c r="O61" s="907"/>
      <c r="P61" s="907"/>
      <c r="Q61" s="907"/>
      <c r="R61" s="907"/>
      <c r="S61" s="907"/>
      <c r="T61" s="907"/>
      <c r="U61" s="907"/>
      <c r="V61" s="907"/>
      <c r="W61" s="907"/>
      <c r="X61" s="907"/>
      <c r="Y61" s="907"/>
      <c r="Z61" s="907"/>
      <c r="AA61" s="907"/>
      <c r="AB61" s="907"/>
      <c r="AC61" s="907"/>
      <c r="AD61" s="907"/>
      <c r="AE61" s="907"/>
      <c r="AF61" s="907"/>
      <c r="AG61" s="907"/>
      <c r="AH61" s="907"/>
      <c r="AI61" s="907"/>
      <c r="AJ61" s="907"/>
      <c r="AK61" s="907"/>
      <c r="AL61" s="907"/>
      <c r="AM61" s="907"/>
      <c r="AN61" s="907"/>
      <c r="AO61" s="907"/>
      <c r="AP61" s="907"/>
      <c r="AQ61" s="907"/>
      <c r="AR61" s="907"/>
      <c r="AS61" s="907"/>
      <c r="AT61" s="907"/>
      <c r="AU61" s="907"/>
      <c r="AV61" s="907"/>
      <c r="AW61" s="907"/>
      <c r="AX61" s="907"/>
      <c r="AY61" s="907"/>
      <c r="AZ61" s="907"/>
      <c r="BA61" s="907"/>
    </row>
    <row r="62" spans="1:53" ht="12.75">
      <c r="A62" s="902" t="s">
        <v>881</v>
      </c>
      <c r="B62" s="896"/>
      <c r="C62" s="896"/>
      <c r="D62" s="896"/>
      <c r="E62" s="896"/>
      <c r="F62" s="896"/>
      <c r="G62" s="896"/>
      <c r="H62" s="896"/>
      <c r="I62" s="896"/>
      <c r="J62" s="896"/>
      <c r="K62" s="896"/>
      <c r="L62" s="896"/>
      <c r="M62" s="896"/>
      <c r="N62" s="896"/>
      <c r="O62" s="896"/>
      <c r="P62" s="896"/>
      <c r="Q62" s="896"/>
      <c r="R62" s="896"/>
      <c r="S62" s="896"/>
      <c r="T62" s="896"/>
      <c r="U62" s="896"/>
      <c r="V62" s="896"/>
      <c r="W62" s="896"/>
      <c r="X62" s="896"/>
      <c r="Y62" s="896"/>
      <c r="Z62" s="896"/>
      <c r="AA62" s="896"/>
      <c r="AB62" s="896"/>
      <c r="AC62" s="896"/>
      <c r="AD62" s="896"/>
      <c r="AE62" s="896"/>
      <c r="AF62" s="896"/>
      <c r="AG62" s="896"/>
      <c r="AH62" s="896"/>
      <c r="AI62" s="896"/>
      <c r="AJ62" s="896"/>
      <c r="AK62" s="896"/>
      <c r="AL62" s="896"/>
      <c r="AM62" s="896"/>
      <c r="AN62" s="896"/>
      <c r="AO62" s="896"/>
      <c r="AP62" s="896"/>
      <c r="AQ62" s="896"/>
      <c r="AR62" s="896"/>
      <c r="AS62" s="896"/>
      <c r="AT62" s="896"/>
      <c r="AU62" s="896"/>
      <c r="AV62" s="896"/>
      <c r="AW62" s="896"/>
      <c r="AX62" s="896"/>
      <c r="AY62" s="896"/>
      <c r="AZ62" s="896"/>
      <c r="BA62" s="896"/>
    </row>
    <row r="63" spans="1:53" ht="12.75">
      <c r="A63" s="896" t="s">
        <v>70</v>
      </c>
      <c r="B63" s="896"/>
      <c r="C63" s="907">
        <v>78</v>
      </c>
      <c r="D63" s="907"/>
      <c r="E63" s="907"/>
      <c r="F63" s="907"/>
      <c r="G63" s="907">
        <v>36441</v>
      </c>
      <c r="H63" s="907">
        <v>46441</v>
      </c>
      <c r="I63" s="907">
        <v>337559</v>
      </c>
      <c r="J63" s="907"/>
      <c r="K63" s="907">
        <v>19474</v>
      </c>
      <c r="L63" s="907">
        <v>123526</v>
      </c>
      <c r="M63" s="907">
        <v>10263</v>
      </c>
      <c r="N63" s="907">
        <v>4686</v>
      </c>
      <c r="O63" s="907">
        <v>2633</v>
      </c>
      <c r="P63" s="907">
        <v>2732</v>
      </c>
      <c r="Q63" s="907">
        <v>623</v>
      </c>
      <c r="R63" s="907">
        <v>20329</v>
      </c>
      <c r="S63" s="907"/>
      <c r="T63" s="907"/>
      <c r="U63" s="907">
        <v>2613</v>
      </c>
      <c r="V63" s="907"/>
      <c r="W63" s="907">
        <v>645865</v>
      </c>
      <c r="X63" s="907">
        <v>819193</v>
      </c>
      <c r="Y63" s="907">
        <v>106461</v>
      </c>
      <c r="Z63" s="907">
        <v>2953</v>
      </c>
      <c r="AA63" s="907">
        <v>1688</v>
      </c>
      <c r="AB63" s="907"/>
      <c r="AC63" s="907">
        <v>3121</v>
      </c>
      <c r="AD63" s="907"/>
      <c r="AE63" s="907"/>
      <c r="AF63" s="907"/>
      <c r="AG63" s="907">
        <v>510028</v>
      </c>
      <c r="AH63" s="907">
        <v>142753</v>
      </c>
      <c r="AI63" s="907">
        <v>1896632</v>
      </c>
      <c r="AJ63" s="907">
        <v>90349</v>
      </c>
      <c r="AK63" s="907">
        <v>4381</v>
      </c>
      <c r="AL63" s="907"/>
      <c r="AM63" s="907">
        <v>1554</v>
      </c>
      <c r="AN63" s="907">
        <v>30066</v>
      </c>
      <c r="AO63" s="907">
        <v>72947</v>
      </c>
      <c r="AP63" s="907">
        <v>45216</v>
      </c>
      <c r="AQ63" s="907">
        <v>7792</v>
      </c>
      <c r="AR63" s="907">
        <v>1</v>
      </c>
      <c r="AS63" s="907">
        <v>45028</v>
      </c>
      <c r="AT63" s="907">
        <v>46110</v>
      </c>
      <c r="AU63" s="907"/>
      <c r="AV63" s="907"/>
      <c r="AW63" s="907">
        <v>138472</v>
      </c>
      <c r="AX63" s="907">
        <v>36185</v>
      </c>
      <c r="AY63" s="907"/>
      <c r="AZ63" s="907">
        <v>120485</v>
      </c>
      <c r="BA63" s="907"/>
    </row>
    <row r="64" spans="1:53" ht="12.75">
      <c r="A64" s="896" t="s">
        <v>71</v>
      </c>
      <c r="B64" s="896"/>
      <c r="C64" s="900">
        <v>19945</v>
      </c>
      <c r="D64" s="898">
        <v>17920</v>
      </c>
      <c r="E64" s="898">
        <v>31081</v>
      </c>
      <c r="F64" s="898">
        <v>19699</v>
      </c>
      <c r="G64" s="900">
        <v>2683815</v>
      </c>
      <c r="H64" s="900">
        <v>5082</v>
      </c>
      <c r="I64" s="900">
        <v>2700</v>
      </c>
      <c r="J64" s="898">
        <v>406</v>
      </c>
      <c r="K64" s="900">
        <v>312</v>
      </c>
      <c r="L64" s="900">
        <v>144380</v>
      </c>
      <c r="M64" s="900">
        <v>174719</v>
      </c>
      <c r="N64" s="900">
        <v>85318</v>
      </c>
      <c r="O64" s="900">
        <v>12606</v>
      </c>
      <c r="P64" s="900"/>
      <c r="Q64" s="900">
        <v>40366</v>
      </c>
      <c r="R64" s="900"/>
      <c r="S64" s="898">
        <v>25629</v>
      </c>
      <c r="T64" s="898">
        <v>18164</v>
      </c>
      <c r="U64" s="900">
        <v>39</v>
      </c>
      <c r="V64" s="900"/>
      <c r="W64" s="900">
        <v>261786</v>
      </c>
      <c r="X64" s="900">
        <v>42885</v>
      </c>
      <c r="Y64" s="900">
        <v>28032</v>
      </c>
      <c r="Z64" s="900"/>
      <c r="AA64" s="900">
        <v>35826</v>
      </c>
      <c r="AB64" s="900"/>
      <c r="AC64" s="900">
        <v>93869</v>
      </c>
      <c r="AD64" s="900"/>
      <c r="AE64" s="898">
        <v>16586</v>
      </c>
      <c r="AF64" s="900"/>
      <c r="AG64" s="900">
        <v>66176</v>
      </c>
      <c r="AH64" s="900">
        <v>140809</v>
      </c>
      <c r="AI64" s="900">
        <v>422208</v>
      </c>
      <c r="AJ64" s="900">
        <v>169853</v>
      </c>
      <c r="AK64" s="900">
        <v>8100</v>
      </c>
      <c r="AL64" s="898">
        <v>32608</v>
      </c>
      <c r="AM64" s="900">
        <v>402008</v>
      </c>
      <c r="AN64" s="900">
        <v>25748</v>
      </c>
      <c r="AO64" s="900">
        <v>55638</v>
      </c>
      <c r="AP64" s="900">
        <v>60408</v>
      </c>
      <c r="AQ64" s="900">
        <v>121762</v>
      </c>
      <c r="AR64" s="900">
        <v>52697</v>
      </c>
      <c r="AS64" s="900">
        <v>112098</v>
      </c>
      <c r="AT64" s="900">
        <v>4090223</v>
      </c>
      <c r="AU64" s="898">
        <v>3312</v>
      </c>
      <c r="AV64" s="898">
        <v>76951</v>
      </c>
      <c r="AW64" s="900">
        <v>50152</v>
      </c>
      <c r="AX64" s="900">
        <v>31021</v>
      </c>
      <c r="AY64" s="898">
        <v>17976</v>
      </c>
      <c r="AZ64" s="900">
        <v>45141</v>
      </c>
      <c r="BA64" s="898">
        <v>3252</v>
      </c>
    </row>
    <row r="65" spans="1:53" ht="13.5" thickBot="1">
      <c r="A65" s="896" t="s">
        <v>880</v>
      </c>
      <c r="B65" s="896"/>
      <c r="C65" s="908">
        <v>20023</v>
      </c>
      <c r="D65" s="908">
        <v>17920</v>
      </c>
      <c r="E65" s="908">
        <v>31081</v>
      </c>
      <c r="F65" s="908">
        <v>19699</v>
      </c>
      <c r="G65" s="908">
        <v>2720256</v>
      </c>
      <c r="H65" s="908">
        <v>51523</v>
      </c>
      <c r="I65" s="908">
        <v>340259</v>
      </c>
      <c r="J65" s="908">
        <v>406</v>
      </c>
      <c r="K65" s="908">
        <v>19786</v>
      </c>
      <c r="L65" s="908">
        <v>267906</v>
      </c>
      <c r="M65" s="908">
        <v>184982</v>
      </c>
      <c r="N65" s="908">
        <v>90004</v>
      </c>
      <c r="O65" s="908">
        <v>15239</v>
      </c>
      <c r="P65" s="908">
        <v>2732</v>
      </c>
      <c r="Q65" s="908">
        <v>40989</v>
      </c>
      <c r="R65" s="908">
        <v>20329</v>
      </c>
      <c r="S65" s="908">
        <v>25629</v>
      </c>
      <c r="T65" s="908">
        <v>18164</v>
      </c>
      <c r="U65" s="908">
        <v>2652</v>
      </c>
      <c r="V65" s="908"/>
      <c r="W65" s="908">
        <v>907651</v>
      </c>
      <c r="X65" s="908">
        <v>862078</v>
      </c>
      <c r="Y65" s="908">
        <v>134493</v>
      </c>
      <c r="Z65" s="908">
        <v>2953</v>
      </c>
      <c r="AA65" s="908">
        <v>37514</v>
      </c>
      <c r="AB65" s="908">
        <v>0</v>
      </c>
      <c r="AC65" s="908">
        <v>96990</v>
      </c>
      <c r="AD65" s="908">
        <v>0</v>
      </c>
      <c r="AE65" s="908">
        <v>16586</v>
      </c>
      <c r="AF65" s="908">
        <v>0</v>
      </c>
      <c r="AG65" s="908">
        <v>576204</v>
      </c>
      <c r="AH65" s="908">
        <v>283562</v>
      </c>
      <c r="AI65" s="908">
        <v>2318840</v>
      </c>
      <c r="AJ65" s="908">
        <v>260202</v>
      </c>
      <c r="AK65" s="908">
        <v>12481</v>
      </c>
      <c r="AL65" s="908">
        <v>32608</v>
      </c>
      <c r="AM65" s="908">
        <v>403562</v>
      </c>
      <c r="AN65" s="908">
        <v>55814</v>
      </c>
      <c r="AO65" s="908">
        <v>128585</v>
      </c>
      <c r="AP65" s="908">
        <v>105624</v>
      </c>
      <c r="AQ65" s="908">
        <v>129554</v>
      </c>
      <c r="AR65" s="908">
        <v>52698</v>
      </c>
      <c r="AS65" s="908">
        <v>157126</v>
      </c>
      <c r="AT65" s="908">
        <v>4136333</v>
      </c>
      <c r="AU65" s="908">
        <v>3312</v>
      </c>
      <c r="AV65" s="908">
        <v>76951</v>
      </c>
      <c r="AW65" s="908">
        <v>188624</v>
      </c>
      <c r="AX65" s="908">
        <v>67206</v>
      </c>
      <c r="AY65" s="908">
        <v>17976</v>
      </c>
      <c r="AZ65" s="908">
        <v>165626</v>
      </c>
      <c r="BA65" s="908">
        <v>3252</v>
      </c>
    </row>
    <row r="66" spans="1:53" ht="14.25" thickBot="1" thickTop="1">
      <c r="A66" s="896" t="s">
        <v>882</v>
      </c>
      <c r="B66" s="896"/>
      <c r="C66" s="903">
        <v>0.01139275366804759</v>
      </c>
      <c r="D66" s="903">
        <v>0.06816447578294384</v>
      </c>
      <c r="E66" s="903">
        <v>0.016273864579010644</v>
      </c>
      <c r="F66" s="903">
        <v>0.018355852423665234</v>
      </c>
      <c r="G66" s="903">
        <v>0.22645840155908137</v>
      </c>
      <c r="H66" s="903">
        <v>0.025563813150388845</v>
      </c>
      <c r="I66" s="903">
        <v>0.23749837188789694</v>
      </c>
      <c r="J66" s="903">
        <v>0.0007484487372186731</v>
      </c>
      <c r="K66" s="903">
        <v>0.13782523317408918</v>
      </c>
      <c r="L66" s="903">
        <v>0.0354706059787878</v>
      </c>
      <c r="M66" s="903">
        <v>0.06902006741857201</v>
      </c>
      <c r="N66" s="903">
        <v>0.18362606066165787</v>
      </c>
      <c r="O66" s="903">
        <v>0.025360229926005905</v>
      </c>
      <c r="P66" s="903">
        <v>0.0005467889589821186</v>
      </c>
      <c r="Q66" s="903">
        <v>0.014522484958712214</v>
      </c>
      <c r="R66" s="903">
        <v>0.014894364909471198</v>
      </c>
      <c r="S66" s="903">
        <v>0.022994376827382975</v>
      </c>
      <c r="T66" s="903">
        <v>0.009477272657522726</v>
      </c>
      <c r="U66" s="903">
        <v>0.001622105474041908</v>
      </c>
      <c r="V66" s="903"/>
      <c r="W66" s="903">
        <v>0.2983754996309257</v>
      </c>
      <c r="X66" s="903">
        <v>0.39018294288044025</v>
      </c>
      <c r="Y66" s="903">
        <v>0.0426068899208363</v>
      </c>
      <c r="Z66" s="903">
        <v>0.0015363959921452404</v>
      </c>
      <c r="AA66" s="903">
        <v>0.0334965555104625</v>
      </c>
      <c r="AB66" s="903">
        <v>0</v>
      </c>
      <c r="AC66" s="903">
        <v>0.15909542726295756</v>
      </c>
      <c r="AD66" s="903">
        <v>0</v>
      </c>
      <c r="AE66" s="903">
        <v>0.01369814251031135</v>
      </c>
      <c r="AF66" s="903">
        <v>0</v>
      </c>
      <c r="AG66" s="903">
        <v>0.1641814921978455</v>
      </c>
      <c r="AH66" s="903">
        <v>0.27807397550863455</v>
      </c>
      <c r="AI66" s="903">
        <v>0.3192522827042113</v>
      </c>
      <c r="AJ66" s="903">
        <v>0.07407474769740195</v>
      </c>
      <c r="AK66" s="903">
        <v>0.03863816866089067</v>
      </c>
      <c r="AL66" s="903">
        <v>0.007519976804081756</v>
      </c>
      <c r="AM66" s="903">
        <v>0.2620596920603224</v>
      </c>
      <c r="AN66" s="903">
        <v>0.04102171495353503</v>
      </c>
      <c r="AO66" s="903">
        <v>0.02372738145290886</v>
      </c>
      <c r="AP66" s="903">
        <v>0.3067255144605846</v>
      </c>
      <c r="AQ66" s="903">
        <v>0.09077101797722935</v>
      </c>
      <c r="AR66" s="903">
        <v>0.15068229676111314</v>
      </c>
      <c r="AS66" s="903">
        <v>0.07279469605445091</v>
      </c>
      <c r="AT66" s="903">
        <v>0.34240454470574994</v>
      </c>
      <c r="AU66" s="903">
        <v>0.0039468017098879754</v>
      </c>
      <c r="AV66" s="903">
        <v>0.24558964861540783</v>
      </c>
      <c r="AW66" s="903">
        <v>0.059958907064434075</v>
      </c>
      <c r="AX66" s="903">
        <v>0.02758466327839773</v>
      </c>
      <c r="AY66" s="903">
        <v>0.01059468055717616</v>
      </c>
      <c r="AZ66" s="903">
        <v>0.07293504922987437</v>
      </c>
      <c r="BA66" s="903">
        <v>0.00909020646257215</v>
      </c>
    </row>
    <row r="67" spans="1:53" ht="13.5" thickTop="1">
      <c r="A67" s="896"/>
      <c r="B67" s="896"/>
      <c r="C67" s="896"/>
      <c r="D67" s="896"/>
      <c r="E67" s="896"/>
      <c r="F67" s="896"/>
      <c r="G67" s="896"/>
      <c r="H67" s="896"/>
      <c r="I67" s="896"/>
      <c r="J67" s="896"/>
      <c r="K67" s="896"/>
      <c r="L67" s="896"/>
      <c r="M67" s="896"/>
      <c r="N67" s="896"/>
      <c r="O67" s="896"/>
      <c r="P67" s="896"/>
      <c r="Q67" s="896"/>
      <c r="R67" s="896"/>
      <c r="S67" s="896"/>
      <c r="T67" s="896"/>
      <c r="U67" s="896"/>
      <c r="V67" s="896"/>
      <c r="W67" s="896"/>
      <c r="X67" s="896"/>
      <c r="Y67" s="896"/>
      <c r="Z67" s="896"/>
      <c r="AA67" s="896"/>
      <c r="AB67" s="896"/>
      <c r="AC67" s="896"/>
      <c r="AD67" s="896"/>
      <c r="AE67" s="896"/>
      <c r="AF67" s="896"/>
      <c r="AG67" s="896"/>
      <c r="AH67" s="896"/>
      <c r="AI67" s="896"/>
      <c r="AJ67" s="896"/>
      <c r="AK67" s="896"/>
      <c r="AL67" s="896"/>
      <c r="AM67" s="896"/>
      <c r="AN67" s="896"/>
      <c r="AO67" s="896"/>
      <c r="AP67" s="896"/>
      <c r="AQ67" s="896"/>
      <c r="AR67" s="896"/>
      <c r="AS67" s="896"/>
      <c r="AT67" s="896"/>
      <c r="AU67" s="896"/>
      <c r="AV67" s="896"/>
      <c r="AW67" s="896"/>
      <c r="AX67" s="896"/>
      <c r="AY67" s="896"/>
      <c r="AZ67" s="896"/>
      <c r="BA67" s="896"/>
    </row>
    <row r="68" spans="1:53" ht="12.75">
      <c r="A68" s="902" t="s">
        <v>687</v>
      </c>
      <c r="B68" s="896"/>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c r="AT68" s="896"/>
      <c r="AU68" s="896"/>
      <c r="AV68" s="896"/>
      <c r="AW68" s="896"/>
      <c r="AX68" s="896"/>
      <c r="AY68" s="896"/>
      <c r="AZ68" s="896"/>
      <c r="BA68" s="896"/>
    </row>
    <row r="69" spans="1:53" ht="12.75">
      <c r="A69" s="896" t="s">
        <v>885</v>
      </c>
      <c r="B69" s="896"/>
      <c r="C69" s="904">
        <v>13240.89502499405</v>
      </c>
      <c r="D69" s="904">
        <v>7552.429513833418</v>
      </c>
      <c r="E69" s="904">
        <v>9896.355702338216</v>
      </c>
      <c r="F69" s="904">
        <v>11670.913385926506</v>
      </c>
      <c r="G69" s="904">
        <v>9062.8524908076</v>
      </c>
      <c r="H69" s="904">
        <v>10059.974074084017</v>
      </c>
      <c r="I69" s="904">
        <v>9187.839477526011</v>
      </c>
      <c r="J69" s="904">
        <v>10964.324034334764</v>
      </c>
      <c r="K69" s="904">
        <v>6154.407589242321</v>
      </c>
      <c r="L69" s="904">
        <v>11277.068772934816</v>
      </c>
      <c r="M69" s="904">
        <v>11804.470449804647</v>
      </c>
      <c r="N69" s="904">
        <v>8102.0839076714865</v>
      </c>
      <c r="O69" s="904">
        <v>10526.63173797478</v>
      </c>
      <c r="P69" s="904">
        <v>8410.634068831152</v>
      </c>
      <c r="Q69" s="904">
        <v>11263.27249451751</v>
      </c>
      <c r="R69" s="904">
        <v>10492.09408473911</v>
      </c>
      <c r="S69" s="904">
        <v>10825.822006596085</v>
      </c>
      <c r="T69" s="904">
        <v>11292.260514938169</v>
      </c>
      <c r="U69" s="904">
        <v>10368.997939271345</v>
      </c>
      <c r="V69" s="904">
        <v>11413.427991024118</v>
      </c>
      <c r="W69" s="904">
        <v>10028.500728225732</v>
      </c>
      <c r="X69" s="904">
        <v>8473.40664920318</v>
      </c>
      <c r="Y69" s="904">
        <v>10408.476021971084</v>
      </c>
      <c r="Z69" s="904">
        <v>11024.991109965584</v>
      </c>
      <c r="AA69" s="904">
        <v>14832.686055454264</v>
      </c>
      <c r="AB69" s="904">
        <v>11701.02527587962</v>
      </c>
      <c r="AC69" s="904">
        <v>11812.269842513515</v>
      </c>
      <c r="AD69" s="904">
        <v>10983.031924751062</v>
      </c>
      <c r="AE69" s="904">
        <v>8624.66468724394</v>
      </c>
      <c r="AF69" s="904">
        <v>10216.777255430059</v>
      </c>
      <c r="AG69" s="904">
        <v>8817.927377156413</v>
      </c>
      <c r="AH69" s="904">
        <v>13638.226857808406</v>
      </c>
      <c r="AI69" s="904">
        <v>7040.033461744425</v>
      </c>
      <c r="AJ69" s="904">
        <v>11429.518338001213</v>
      </c>
      <c r="AK69" s="904">
        <v>12290.779408400474</v>
      </c>
      <c r="AL69" s="904">
        <v>9602.706058555754</v>
      </c>
      <c r="AM69" s="904">
        <v>13169.864453270126</v>
      </c>
      <c r="AN69" s="904">
        <v>9308.974092120536</v>
      </c>
      <c r="AO69" s="904">
        <v>8680.273979756968</v>
      </c>
      <c r="AP69" s="904">
        <v>8185.71215980148</v>
      </c>
      <c r="AQ69" s="904">
        <v>11552.061465131123</v>
      </c>
      <c r="AR69" s="904">
        <v>11298.123670855106</v>
      </c>
      <c r="AS69" s="904">
        <v>11530.955981196405</v>
      </c>
      <c r="AT69" s="904">
        <v>10212.520074817618</v>
      </c>
      <c r="AU69" s="904">
        <v>10072.843415937257</v>
      </c>
      <c r="AV69" s="904">
        <v>12400.477065403087</v>
      </c>
      <c r="AW69" s="904">
        <v>10632.081431663128</v>
      </c>
      <c r="AX69" s="904">
        <v>8807.298523320802</v>
      </c>
      <c r="AY69" s="904">
        <v>11353.811123908043</v>
      </c>
      <c r="AZ69" s="904">
        <v>10620.770494563043</v>
      </c>
      <c r="BA69" s="904">
        <v>17894.057094384178</v>
      </c>
    </row>
    <row r="70" spans="1:53" ht="12.75">
      <c r="A70" s="896" t="s">
        <v>886</v>
      </c>
      <c r="B70" s="896"/>
      <c r="C70" s="909">
        <v>514.6017296898036</v>
      </c>
      <c r="D70" s="909">
        <v>386.77531989820847</v>
      </c>
      <c r="E70" s="909">
        <v>511.34356712505416</v>
      </c>
      <c r="F70" s="909">
        <v>569.791404274644</v>
      </c>
      <c r="G70" s="909">
        <v>683.8385803334285</v>
      </c>
      <c r="H70" s="909">
        <v>515.2214388349566</v>
      </c>
      <c r="I70" s="909">
        <v>594.6389087158808</v>
      </c>
      <c r="J70" s="909">
        <v>629.5821329026047</v>
      </c>
      <c r="K70" s="909">
        <v>254.28270920302054</v>
      </c>
      <c r="L70" s="909">
        <v>855.6932419451425</v>
      </c>
      <c r="M70" s="909">
        <v>504.42533743003247</v>
      </c>
      <c r="N70" s="909">
        <v>504.8231641237773</v>
      </c>
      <c r="O70" s="909">
        <v>653.8900186248941</v>
      </c>
      <c r="P70" s="909">
        <v>701.5245835766675</v>
      </c>
      <c r="Q70" s="909">
        <v>785.808285094293</v>
      </c>
      <c r="R70" s="909">
        <v>594.4771894414262</v>
      </c>
      <c r="S70" s="909">
        <v>541.9827672433937</v>
      </c>
      <c r="T70" s="909">
        <v>597.7009236482265</v>
      </c>
      <c r="U70" s="909">
        <v>501.97377321248484</v>
      </c>
      <c r="V70" s="909">
        <v>636.2195113562725</v>
      </c>
      <c r="W70" s="909">
        <v>749.8473851315624</v>
      </c>
      <c r="X70" s="909">
        <v>494.1358933604556</v>
      </c>
      <c r="Y70" s="909">
        <v>583.0856090733251</v>
      </c>
      <c r="Z70" s="909">
        <v>549.3824050621452</v>
      </c>
      <c r="AA70" s="909">
        <v>582.5153486370524</v>
      </c>
      <c r="AB70" s="909">
        <v>460.1939484742631</v>
      </c>
      <c r="AC70" s="909">
        <v>639.3041725356154</v>
      </c>
      <c r="AD70" s="909">
        <v>572.3621232802269</v>
      </c>
      <c r="AE70" s="909">
        <v>755.9177149276389</v>
      </c>
      <c r="AF70" s="909">
        <v>546.2396755181428</v>
      </c>
      <c r="AG70" s="909">
        <v>669.7234680664749</v>
      </c>
      <c r="AH70" s="909">
        <v>673.1830437936504</v>
      </c>
      <c r="AI70" s="909">
        <v>860.8234539620832</v>
      </c>
      <c r="AJ70" s="909">
        <v>528.9247600566376</v>
      </c>
      <c r="AK70" s="909">
        <v>696.4362055026796</v>
      </c>
      <c r="AL70" s="909">
        <v>520.5125537285271</v>
      </c>
      <c r="AM70" s="909">
        <v>559.1037328675462</v>
      </c>
      <c r="AN70" s="909">
        <v>365.87156472512424</v>
      </c>
      <c r="AO70" s="909">
        <v>649.216426983598</v>
      </c>
      <c r="AP70" s="909">
        <v>526.097949267117</v>
      </c>
      <c r="AQ70" s="909">
        <v>487.97702330164464</v>
      </c>
      <c r="AR70" s="909">
        <v>574.3941008410261</v>
      </c>
      <c r="AS70" s="909">
        <v>583.5519415900824</v>
      </c>
      <c r="AT70" s="909">
        <v>864.2187283590846</v>
      </c>
      <c r="AU70" s="909">
        <v>474.6853298040159</v>
      </c>
      <c r="AV70" s="909">
        <v>707.9056085406347</v>
      </c>
      <c r="AW70" s="909">
        <v>581.6905895854511</v>
      </c>
      <c r="AX70" s="909">
        <v>586.7232774230058</v>
      </c>
      <c r="AY70" s="909">
        <v>1088.5229252431807</v>
      </c>
      <c r="AZ70" s="909">
        <v>545.2735280339099</v>
      </c>
      <c r="BA70" s="909">
        <v>846.2314918367398</v>
      </c>
    </row>
    <row r="71" spans="1:53" ht="12.75">
      <c r="A71" s="896" t="s">
        <v>883</v>
      </c>
      <c r="B71" s="896"/>
      <c r="C71" s="910">
        <v>0.03886457287958409</v>
      </c>
      <c r="D71" s="910">
        <v>0.05121203967409042</v>
      </c>
      <c r="E71" s="910">
        <v>0.05166988561296749</v>
      </c>
      <c r="F71" s="910">
        <v>0.048821491980373444</v>
      </c>
      <c r="G71" s="910">
        <v>0.07545511537642724</v>
      </c>
      <c r="H71" s="910">
        <v>0.05121498674258449</v>
      </c>
      <c r="I71" s="910">
        <v>0.06472021090163821</v>
      </c>
      <c r="J71" s="910">
        <v>0.05742097104491524</v>
      </c>
      <c r="K71" s="910">
        <v>0.04131717074564535</v>
      </c>
      <c r="L71" s="910">
        <v>0.0758790479312162</v>
      </c>
      <c r="M71" s="910">
        <v>0.04273172096748993</v>
      </c>
      <c r="N71" s="910">
        <v>0.062307817331511924</v>
      </c>
      <c r="O71" s="910">
        <v>0.0621176873002965</v>
      </c>
      <c r="P71" s="910">
        <v>0.08340923857054218</v>
      </c>
      <c r="Q71" s="910">
        <v>0.06976731544733483</v>
      </c>
      <c r="R71" s="910">
        <v>0.056659536660665394</v>
      </c>
      <c r="S71" s="910">
        <v>0.05006389047530692</v>
      </c>
      <c r="T71" s="910">
        <v>0.05293013943997725</v>
      </c>
      <c r="U71" s="910">
        <v>0.04841102063597862</v>
      </c>
      <c r="V71" s="910">
        <v>0.05574306964188285</v>
      </c>
      <c r="W71" s="910">
        <v>0.07477163391144584</v>
      </c>
      <c r="X71" s="910">
        <v>0.058316083933835874</v>
      </c>
      <c r="Y71" s="910">
        <v>0.05602026731314932</v>
      </c>
      <c r="Z71" s="910">
        <v>0.04983064381481031</v>
      </c>
      <c r="AA71" s="910">
        <v>0.039272411379788506</v>
      </c>
      <c r="AB71" s="910">
        <v>0.03932936965984531</v>
      </c>
      <c r="AC71" s="910">
        <v>0.05412204267758065</v>
      </c>
      <c r="AD71" s="910">
        <v>0.052113307800769226</v>
      </c>
      <c r="AE71" s="910">
        <v>0.08764604101602433</v>
      </c>
      <c r="AF71" s="910">
        <v>0.05346496863556704</v>
      </c>
      <c r="AG71" s="910">
        <v>0.07595021362973005</v>
      </c>
      <c r="AH71" s="910">
        <v>0.04936001217843267</v>
      </c>
      <c r="AI71" s="910">
        <v>0.12227547761524174</v>
      </c>
      <c r="AJ71" s="910">
        <v>0.0462770822369699</v>
      </c>
      <c r="AK71" s="910">
        <v>0.05666330688733058</v>
      </c>
      <c r="AL71" s="910">
        <v>0.05420477837752457</v>
      </c>
      <c r="AM71" s="910">
        <v>0.04245326402951085</v>
      </c>
      <c r="AN71" s="910">
        <v>0.03930310269472246</v>
      </c>
      <c r="AO71" s="910">
        <v>0.07479215846154373</v>
      </c>
      <c r="AP71" s="910">
        <v>0.06427027227401018</v>
      </c>
      <c r="AQ71" s="910">
        <v>0.04224155357678455</v>
      </c>
      <c r="AR71" s="910">
        <v>0.05083977814145777</v>
      </c>
      <c r="AS71" s="910">
        <v>0.05060742080202924</v>
      </c>
      <c r="AT71" s="910">
        <v>0.08462345454674844</v>
      </c>
      <c r="AU71" s="910">
        <v>0.04712525651425978</v>
      </c>
      <c r="AV71" s="910">
        <v>0.057086965671318206</v>
      </c>
      <c r="AW71" s="910">
        <v>0.05471088547658536</v>
      </c>
      <c r="AX71" s="910">
        <v>0.0666178483526389</v>
      </c>
      <c r="AY71" s="910">
        <v>0.09587291116293514</v>
      </c>
      <c r="AZ71" s="910">
        <v>0.05134029855113101</v>
      </c>
      <c r="BA71" s="910">
        <v>0.04729120329577571</v>
      </c>
    </row>
    <row r="72" spans="1:53" ht="12.75">
      <c r="A72" s="896" t="s">
        <v>887</v>
      </c>
      <c r="B72" s="896"/>
      <c r="C72" s="909">
        <v>656.316814878005</v>
      </c>
      <c r="D72" s="909">
        <v>1473.9667544878016</v>
      </c>
      <c r="E72" s="909">
        <v>465.2216085965219</v>
      </c>
      <c r="F72" s="909">
        <v>518.9856059166543</v>
      </c>
      <c r="G72" s="909">
        <v>419.07892264767736</v>
      </c>
      <c r="H72" s="909">
        <v>612.9342288666429</v>
      </c>
      <c r="I72" s="909">
        <v>440.9669894012716</v>
      </c>
      <c r="J72" s="909">
        <v>869.2484124561477</v>
      </c>
      <c r="K72" s="909">
        <v>576.3559462716063</v>
      </c>
      <c r="L72" s="909">
        <v>643.599420011822</v>
      </c>
      <c r="M72" s="909">
        <v>411.0446424419704</v>
      </c>
      <c r="N72" s="909">
        <v>626.9627619164838</v>
      </c>
      <c r="O72" s="909">
        <v>622.3281319584275</v>
      </c>
      <c r="P72" s="909">
        <v>562.571706740992</v>
      </c>
      <c r="Q72" s="909">
        <v>711.0071762027394</v>
      </c>
      <c r="R72" s="909">
        <v>676.469667310496</v>
      </c>
      <c r="S72" s="909">
        <v>707.8882257094396</v>
      </c>
      <c r="T72" s="909">
        <v>604.5040520670268</v>
      </c>
      <c r="U72" s="909">
        <v>638.2392643671985</v>
      </c>
      <c r="V72" s="909">
        <v>639.5357286393094</v>
      </c>
      <c r="W72" s="909">
        <v>550.8109567152599</v>
      </c>
      <c r="X72" s="909">
        <v>584.076065344017</v>
      </c>
      <c r="Y72" s="909">
        <v>494.30299461722666</v>
      </c>
      <c r="Z72" s="909">
        <v>810.1814501699218</v>
      </c>
      <c r="AA72" s="909">
        <v>691.230321131351</v>
      </c>
      <c r="AB72" s="909">
        <v>840.4589868273756</v>
      </c>
      <c r="AC72" s="909">
        <v>864.7376062785536</v>
      </c>
      <c r="AD72" s="909">
        <v>1082.116214854004</v>
      </c>
      <c r="AE72" s="909">
        <v>663.030533400801</v>
      </c>
      <c r="AF72" s="909">
        <v>721.7350077630488</v>
      </c>
      <c r="AG72" s="909">
        <v>626.5964236026556</v>
      </c>
      <c r="AH72" s="909">
        <v>684.5054006552348</v>
      </c>
      <c r="AI72" s="909">
        <v>682.4809562125757</v>
      </c>
      <c r="AJ72" s="909">
        <v>444.54414087823807</v>
      </c>
      <c r="AK72" s="909">
        <v>882.4817424057102</v>
      </c>
      <c r="AL72" s="909">
        <v>470.90087003620465</v>
      </c>
      <c r="AM72" s="909">
        <v>455.029711254811</v>
      </c>
      <c r="AN72" s="909">
        <v>703.8413026143251</v>
      </c>
      <c r="AO72" s="909">
        <v>610.6491746196031</v>
      </c>
      <c r="AP72" s="909">
        <v>571.1723515066836</v>
      </c>
      <c r="AQ72" s="909">
        <v>420.2234826140949</v>
      </c>
      <c r="AR72" s="909">
        <v>856.1129733879571</v>
      </c>
      <c r="AS72" s="909">
        <v>301.24846413749157</v>
      </c>
      <c r="AT72" s="909">
        <v>769.275391732229</v>
      </c>
      <c r="AU72" s="909">
        <v>572.2866825969485</v>
      </c>
      <c r="AV72" s="909">
        <v>779.6952374176354</v>
      </c>
      <c r="AW72" s="909">
        <v>555.2880987508063</v>
      </c>
      <c r="AX72" s="909">
        <v>671.4372352442723</v>
      </c>
      <c r="AY72" s="909">
        <v>744.5679524340634</v>
      </c>
      <c r="AZ72" s="909">
        <v>797.3484268995944</v>
      </c>
      <c r="BA72" s="909">
        <v>1199.8005358226426</v>
      </c>
    </row>
    <row r="73" spans="1:53" ht="12.75">
      <c r="A73" s="896" t="s">
        <v>884</v>
      </c>
      <c r="B73" s="896"/>
      <c r="C73" s="910">
        <v>0.049567405650382</v>
      </c>
      <c r="D73" s="910">
        <v>0.19516458270653284</v>
      </c>
      <c r="E73" s="910">
        <v>0.04700938634275279</v>
      </c>
      <c r="F73" s="910">
        <v>0.04446829384771877</v>
      </c>
      <c r="G73" s="910">
        <v>0.046241392880745524</v>
      </c>
      <c r="H73" s="910">
        <v>0.06092801277148937</v>
      </c>
      <c r="I73" s="910">
        <v>0.04799463361107934</v>
      </c>
      <c r="J73" s="910">
        <v>0.07927970841924205</v>
      </c>
      <c r="K73" s="910">
        <v>0.09364929733920375</v>
      </c>
      <c r="L73" s="910">
        <v>0.05707151680731726</v>
      </c>
      <c r="M73" s="910">
        <v>0.03482109970030657</v>
      </c>
      <c r="N73" s="910">
        <v>0.07738290161656336</v>
      </c>
      <c r="O73" s="910">
        <v>0.05911939806095632</v>
      </c>
      <c r="P73" s="910">
        <v>0.06688814447721825</v>
      </c>
      <c r="Q73" s="910">
        <v>0.06312616307106375</v>
      </c>
      <c r="R73" s="910">
        <v>0.06447422810422848</v>
      </c>
      <c r="S73" s="910">
        <v>0.06538886610902425</v>
      </c>
      <c r="T73" s="910">
        <v>0.05353259883327593</v>
      </c>
      <c r="U73" s="910">
        <v>0.06155264646643851</v>
      </c>
      <c r="V73" s="910">
        <v>0.056033623652969156</v>
      </c>
      <c r="W73" s="910">
        <v>0.05492455668522554</v>
      </c>
      <c r="X73" s="910">
        <v>0.0689304891792184</v>
      </c>
      <c r="Y73" s="910">
        <v>0.04749042929760423</v>
      </c>
      <c r="Z73" s="910">
        <v>0.0734859050759317</v>
      </c>
      <c r="AA73" s="910">
        <v>0.046601830480809806</v>
      </c>
      <c r="AB73" s="910">
        <v>0.07182780713754115</v>
      </c>
      <c r="AC73" s="910">
        <v>0.07320672637923308</v>
      </c>
      <c r="AD73" s="910">
        <v>0.09852618314031997</v>
      </c>
      <c r="AE73" s="910">
        <v>0.07687609402153768</v>
      </c>
      <c r="AF73" s="910">
        <v>0.07064213985672026</v>
      </c>
      <c r="AG73" s="910">
        <v>0.07105937674491476</v>
      </c>
      <c r="AH73" s="910">
        <v>0.05019020491386894</v>
      </c>
      <c r="AI73" s="910">
        <v>0.09694285686583458</v>
      </c>
      <c r="AJ73" s="910">
        <v>0.03889438974870919</v>
      </c>
      <c r="AK73" s="910">
        <v>0.07180030761943001</v>
      </c>
      <c r="AL73" s="910">
        <v>0.04903835097781053</v>
      </c>
      <c r="AM73" s="910">
        <v>0.034550827221446874</v>
      </c>
      <c r="AN73" s="910">
        <v>0.07560890122253994</v>
      </c>
      <c r="AO73" s="910">
        <v>0.07034906686628573</v>
      </c>
      <c r="AP73" s="910">
        <v>0.0697767451818799</v>
      </c>
      <c r="AQ73" s="910">
        <v>0.036376492964697464</v>
      </c>
      <c r="AR73" s="910">
        <v>0.07577479219814219</v>
      </c>
      <c r="AS73" s="910">
        <v>0.026125194184136957</v>
      </c>
      <c r="AT73" s="910">
        <v>0.07532669567319965</v>
      </c>
      <c r="AU73" s="910">
        <v>0.05681480977769159</v>
      </c>
      <c r="AV73" s="910">
        <v>0.06287622914064805</v>
      </c>
      <c r="AW73" s="910">
        <v>0.05222760024176612</v>
      </c>
      <c r="AX73" s="910">
        <v>0.07623645700964683</v>
      </c>
      <c r="AY73" s="910">
        <v>0.06557868052483323</v>
      </c>
      <c r="AZ73" s="910">
        <v>0.07507444279186438</v>
      </c>
      <c r="BA73" s="910">
        <v>0.06705022396509423</v>
      </c>
    </row>
    <row r="74" spans="1:53" ht="12.75">
      <c r="A74" s="896"/>
      <c r="B74" s="896"/>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6"/>
      <c r="BA74" s="896"/>
    </row>
    <row r="75" spans="1:53" ht="12.75">
      <c r="A75" s="902" t="s">
        <v>888</v>
      </c>
      <c r="B75" s="896"/>
      <c r="C75" s="896"/>
      <c r="D75" s="896"/>
      <c r="E75" s="896"/>
      <c r="F75" s="896"/>
      <c r="G75" s="896"/>
      <c r="H75" s="896"/>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896"/>
      <c r="AP75" s="896"/>
      <c r="AQ75" s="896"/>
      <c r="AR75" s="896"/>
      <c r="AS75" s="896"/>
      <c r="AT75" s="896"/>
      <c r="AU75" s="896"/>
      <c r="AV75" s="896"/>
      <c r="AW75" s="896"/>
      <c r="AX75" s="896"/>
      <c r="AY75" s="896"/>
      <c r="AZ75" s="896"/>
      <c r="BA75" s="896"/>
    </row>
    <row r="76" spans="1:53" ht="12.75">
      <c r="A76" s="896" t="s">
        <v>885</v>
      </c>
      <c r="B76" s="896"/>
      <c r="C76" s="911">
        <v>4</v>
      </c>
      <c r="D76" s="911">
        <v>49</v>
      </c>
      <c r="E76" s="911">
        <v>36</v>
      </c>
      <c r="F76" s="911">
        <v>11</v>
      </c>
      <c r="G76" s="911">
        <v>40</v>
      </c>
      <c r="H76" s="911">
        <v>34</v>
      </c>
      <c r="I76" s="911">
        <v>39</v>
      </c>
      <c r="J76" s="911">
        <v>23</v>
      </c>
      <c r="K76" s="911">
        <v>51</v>
      </c>
      <c r="L76" s="911">
        <v>19</v>
      </c>
      <c r="M76" s="911">
        <v>9</v>
      </c>
      <c r="N76" s="911">
        <v>48</v>
      </c>
      <c r="O76" s="911">
        <v>27</v>
      </c>
      <c r="P76" s="911">
        <v>46</v>
      </c>
      <c r="Q76" s="911">
        <v>20</v>
      </c>
      <c r="R76" s="911">
        <v>28</v>
      </c>
      <c r="S76" s="911">
        <v>24</v>
      </c>
      <c r="T76" s="911">
        <v>18</v>
      </c>
      <c r="U76" s="911">
        <v>30</v>
      </c>
      <c r="V76" s="911">
        <v>15</v>
      </c>
      <c r="W76" s="911">
        <v>35</v>
      </c>
      <c r="X76" s="911">
        <v>45</v>
      </c>
      <c r="Y76" s="911">
        <v>29</v>
      </c>
      <c r="Z76" s="911">
        <v>21</v>
      </c>
      <c r="AA76" s="911">
        <v>2</v>
      </c>
      <c r="AB76" s="911">
        <v>10</v>
      </c>
      <c r="AC76" s="911">
        <v>8</v>
      </c>
      <c r="AD76" s="911">
        <v>22</v>
      </c>
      <c r="AE76" s="911">
        <v>44</v>
      </c>
      <c r="AF76" s="911">
        <v>31</v>
      </c>
      <c r="AG76" s="911">
        <v>41</v>
      </c>
      <c r="AH76" s="911">
        <v>3</v>
      </c>
      <c r="AI76" s="911">
        <v>50</v>
      </c>
      <c r="AJ76" s="911">
        <v>14</v>
      </c>
      <c r="AK76" s="911">
        <v>7</v>
      </c>
      <c r="AL76" s="911">
        <v>37</v>
      </c>
      <c r="AM76" s="911">
        <v>5</v>
      </c>
      <c r="AN76" s="911">
        <v>38</v>
      </c>
      <c r="AO76" s="911">
        <v>43</v>
      </c>
      <c r="AP76" s="911">
        <v>47</v>
      </c>
      <c r="AQ76" s="911">
        <v>12</v>
      </c>
      <c r="AR76" s="911">
        <v>17</v>
      </c>
      <c r="AS76" s="911">
        <v>13</v>
      </c>
      <c r="AT76" s="911">
        <v>32</v>
      </c>
      <c r="AU76" s="911">
        <v>33</v>
      </c>
      <c r="AV76" s="911">
        <v>6</v>
      </c>
      <c r="AW76" s="911">
        <v>25</v>
      </c>
      <c r="AX76" s="911">
        <v>42</v>
      </c>
      <c r="AY76" s="911">
        <v>16</v>
      </c>
      <c r="AZ76" s="911">
        <v>26</v>
      </c>
      <c r="BA76" s="911">
        <v>1</v>
      </c>
    </row>
    <row r="77" spans="1:53" ht="12.75">
      <c r="A77" s="896" t="s">
        <v>886</v>
      </c>
      <c r="B77" s="896"/>
      <c r="C77" s="911">
        <v>40</v>
      </c>
      <c r="D77" s="911">
        <v>49</v>
      </c>
      <c r="E77" s="911">
        <v>41</v>
      </c>
      <c r="F77" s="911">
        <v>30</v>
      </c>
      <c r="G77" s="911">
        <v>12</v>
      </c>
      <c r="H77" s="911">
        <v>39</v>
      </c>
      <c r="I77" s="911">
        <v>21</v>
      </c>
      <c r="J77" s="911">
        <v>19</v>
      </c>
      <c r="K77" s="911">
        <v>51</v>
      </c>
      <c r="L77" s="911">
        <v>4</v>
      </c>
      <c r="M77" s="911">
        <v>43</v>
      </c>
      <c r="N77" s="911">
        <v>42</v>
      </c>
      <c r="O77" s="911">
        <v>15</v>
      </c>
      <c r="P77" s="911">
        <v>10</v>
      </c>
      <c r="Q77" s="911">
        <v>6</v>
      </c>
      <c r="R77" s="911">
        <v>22</v>
      </c>
      <c r="S77" s="911">
        <v>35</v>
      </c>
      <c r="T77" s="911">
        <v>20</v>
      </c>
      <c r="U77" s="911">
        <v>44</v>
      </c>
      <c r="V77" s="911">
        <v>18</v>
      </c>
      <c r="W77" s="911">
        <v>8</v>
      </c>
      <c r="X77" s="911">
        <v>45</v>
      </c>
      <c r="Y77" s="911">
        <v>25</v>
      </c>
      <c r="Z77" s="911">
        <v>32</v>
      </c>
      <c r="AA77" s="911">
        <v>26</v>
      </c>
      <c r="AB77" s="911">
        <v>48</v>
      </c>
      <c r="AC77" s="911">
        <v>17</v>
      </c>
      <c r="AD77" s="911">
        <v>29</v>
      </c>
      <c r="AE77" s="911">
        <v>7</v>
      </c>
      <c r="AF77" s="911">
        <v>33</v>
      </c>
      <c r="AG77" s="911">
        <v>14</v>
      </c>
      <c r="AH77" s="911">
        <v>13</v>
      </c>
      <c r="AI77" s="911">
        <v>3</v>
      </c>
      <c r="AJ77" s="911">
        <v>36</v>
      </c>
      <c r="AK77" s="911">
        <v>11</v>
      </c>
      <c r="AL77" s="911">
        <v>38</v>
      </c>
      <c r="AM77" s="911">
        <v>31</v>
      </c>
      <c r="AN77" s="911">
        <v>50</v>
      </c>
      <c r="AO77" s="911">
        <v>16</v>
      </c>
      <c r="AP77" s="911">
        <v>37</v>
      </c>
      <c r="AQ77" s="911">
        <v>46</v>
      </c>
      <c r="AR77" s="911">
        <v>28</v>
      </c>
      <c r="AS77" s="911">
        <v>24</v>
      </c>
      <c r="AT77" s="911">
        <v>2</v>
      </c>
      <c r="AU77" s="911">
        <v>47</v>
      </c>
      <c r="AV77" s="911">
        <v>9</v>
      </c>
      <c r="AW77" s="911">
        <v>27</v>
      </c>
      <c r="AX77" s="911">
        <v>23</v>
      </c>
      <c r="AY77" s="911">
        <v>1</v>
      </c>
      <c r="AZ77" s="911">
        <v>34</v>
      </c>
      <c r="BA77" s="911">
        <v>5</v>
      </c>
    </row>
    <row r="78" spans="1:53" ht="12.75">
      <c r="A78" s="896" t="s">
        <v>883</v>
      </c>
      <c r="B78" s="896"/>
      <c r="C78" s="911">
        <v>51</v>
      </c>
      <c r="D78" s="911">
        <v>33</v>
      </c>
      <c r="E78" s="911">
        <v>30</v>
      </c>
      <c r="F78" s="911">
        <v>39</v>
      </c>
      <c r="G78" s="911">
        <v>8</v>
      </c>
      <c r="H78" s="911">
        <v>32</v>
      </c>
      <c r="I78" s="911">
        <v>13</v>
      </c>
      <c r="J78" s="911">
        <v>18</v>
      </c>
      <c r="K78" s="911">
        <v>47</v>
      </c>
      <c r="L78" s="911">
        <v>7</v>
      </c>
      <c r="M78" s="911">
        <v>44</v>
      </c>
      <c r="N78" s="911">
        <v>15</v>
      </c>
      <c r="O78" s="911">
        <v>16</v>
      </c>
      <c r="P78" s="911">
        <v>5</v>
      </c>
      <c r="Q78" s="911">
        <v>11</v>
      </c>
      <c r="R78" s="911">
        <v>21</v>
      </c>
      <c r="S78" s="911">
        <v>36</v>
      </c>
      <c r="T78" s="911">
        <v>28</v>
      </c>
      <c r="U78" s="911">
        <v>40</v>
      </c>
      <c r="V78" s="911">
        <v>23</v>
      </c>
      <c r="W78" s="911">
        <v>10</v>
      </c>
      <c r="X78" s="911">
        <v>17</v>
      </c>
      <c r="Y78" s="911">
        <v>22</v>
      </c>
      <c r="Z78" s="911">
        <v>37</v>
      </c>
      <c r="AA78" s="911">
        <v>50</v>
      </c>
      <c r="AB78" s="911">
        <v>48</v>
      </c>
      <c r="AC78" s="911">
        <v>26</v>
      </c>
      <c r="AD78" s="911">
        <v>29</v>
      </c>
      <c r="AE78" s="911">
        <v>3</v>
      </c>
      <c r="AF78" s="911">
        <v>27</v>
      </c>
      <c r="AG78" s="911">
        <v>6</v>
      </c>
      <c r="AH78" s="911">
        <v>38</v>
      </c>
      <c r="AI78" s="911">
        <v>1</v>
      </c>
      <c r="AJ78" s="911">
        <v>43</v>
      </c>
      <c r="AK78" s="911">
        <v>20</v>
      </c>
      <c r="AL78" s="911">
        <v>25</v>
      </c>
      <c r="AM78" s="911">
        <v>45</v>
      </c>
      <c r="AN78" s="911">
        <v>49</v>
      </c>
      <c r="AO78" s="911">
        <v>9</v>
      </c>
      <c r="AP78" s="911">
        <v>14</v>
      </c>
      <c r="AQ78" s="911">
        <v>46</v>
      </c>
      <c r="AR78" s="911">
        <v>34</v>
      </c>
      <c r="AS78" s="911">
        <v>35</v>
      </c>
      <c r="AT78" s="911">
        <v>4</v>
      </c>
      <c r="AU78" s="911">
        <v>42</v>
      </c>
      <c r="AV78" s="911">
        <v>19</v>
      </c>
      <c r="AW78" s="911">
        <v>24</v>
      </c>
      <c r="AX78" s="911">
        <v>12</v>
      </c>
      <c r="AY78" s="911">
        <v>2</v>
      </c>
      <c r="AZ78" s="911">
        <v>31</v>
      </c>
      <c r="BA78" s="911">
        <v>41</v>
      </c>
    </row>
    <row r="79" spans="1:53" ht="12.75">
      <c r="A79" s="896" t="s">
        <v>891</v>
      </c>
      <c r="B79" s="896"/>
      <c r="C79" s="911">
        <v>-38</v>
      </c>
      <c r="D79" s="911">
        <v>-51</v>
      </c>
      <c r="E79" s="911">
        <v>18</v>
      </c>
      <c r="F79" s="911">
        <v>19</v>
      </c>
      <c r="G79" s="911">
        <v>2</v>
      </c>
      <c r="H79" s="911">
        <v>-33</v>
      </c>
      <c r="I79" s="911">
        <v>5</v>
      </c>
      <c r="J79" s="911">
        <v>-42</v>
      </c>
      <c r="K79" s="911">
        <v>-50</v>
      </c>
      <c r="L79" s="911">
        <v>6</v>
      </c>
      <c r="M79" s="911">
        <v>10</v>
      </c>
      <c r="N79" s="911">
        <v>-35</v>
      </c>
      <c r="O79" s="911">
        <v>22</v>
      </c>
      <c r="P79" s="911">
        <v>8</v>
      </c>
      <c r="Q79" s="911">
        <v>17</v>
      </c>
      <c r="R79" s="911">
        <v>-29</v>
      </c>
      <c r="S79" s="911">
        <v>-39</v>
      </c>
      <c r="T79" s="911">
        <v>-25</v>
      </c>
      <c r="U79" s="911">
        <v>-37</v>
      </c>
      <c r="V79" s="911">
        <v>-24</v>
      </c>
      <c r="W79" s="911">
        <v>4</v>
      </c>
      <c r="X79" s="911">
        <v>-31</v>
      </c>
      <c r="Y79" s="911">
        <v>12</v>
      </c>
      <c r="Z79" s="911">
        <v>-45</v>
      </c>
      <c r="AA79" s="911">
        <v>-32</v>
      </c>
      <c r="AB79" s="911">
        <v>-47</v>
      </c>
      <c r="AC79" s="911">
        <v>-41</v>
      </c>
      <c r="AD79" s="911">
        <v>-48</v>
      </c>
      <c r="AE79" s="911">
        <v>14</v>
      </c>
      <c r="AF79" s="911">
        <v>-40</v>
      </c>
      <c r="AG79" s="911">
        <v>20</v>
      </c>
      <c r="AH79" s="911">
        <v>-26</v>
      </c>
      <c r="AI79" s="911">
        <v>7</v>
      </c>
      <c r="AJ79" s="911">
        <v>11</v>
      </c>
      <c r="AK79" s="911">
        <v>-36</v>
      </c>
      <c r="AL79" s="911">
        <v>16</v>
      </c>
      <c r="AM79" s="911">
        <v>9</v>
      </c>
      <c r="AN79" s="911">
        <v>-49</v>
      </c>
      <c r="AO79" s="911">
        <v>21</v>
      </c>
      <c r="AP79" s="911">
        <v>-27</v>
      </c>
      <c r="AQ79" s="911">
        <v>13</v>
      </c>
      <c r="AR79" s="911">
        <v>-46</v>
      </c>
      <c r="AS79" s="911">
        <v>1</v>
      </c>
      <c r="AT79" s="911">
        <v>15</v>
      </c>
      <c r="AU79" s="911">
        <v>-34</v>
      </c>
      <c r="AV79" s="911">
        <v>-28</v>
      </c>
      <c r="AW79" s="911">
        <v>23</v>
      </c>
      <c r="AX79" s="911">
        <v>-30</v>
      </c>
      <c r="AY79" s="911">
        <v>3</v>
      </c>
      <c r="AZ79" s="911">
        <v>-44</v>
      </c>
      <c r="BA79" s="911">
        <v>-43</v>
      </c>
    </row>
    <row r="80" spans="1:53" ht="12.75">
      <c r="A80" s="896" t="s">
        <v>892</v>
      </c>
      <c r="B80" s="896"/>
      <c r="C80" s="911">
        <v>-45</v>
      </c>
      <c r="D80" s="911">
        <v>-46</v>
      </c>
      <c r="E80" s="911">
        <v>19</v>
      </c>
      <c r="F80" s="911">
        <v>22</v>
      </c>
      <c r="G80" s="911">
        <v>1</v>
      </c>
      <c r="H80" s="911">
        <v>-41</v>
      </c>
      <c r="I80" s="911">
        <v>13</v>
      </c>
      <c r="J80" s="911">
        <v>-33</v>
      </c>
      <c r="K80" s="911">
        <v>-32</v>
      </c>
      <c r="L80" s="911">
        <v>2</v>
      </c>
      <c r="M80" s="911">
        <v>9</v>
      </c>
      <c r="N80" s="911">
        <v>-30</v>
      </c>
      <c r="O80" s="911">
        <v>23</v>
      </c>
      <c r="P80" s="911">
        <v>5</v>
      </c>
      <c r="Q80" s="911">
        <v>15</v>
      </c>
      <c r="R80" s="911">
        <v>-37</v>
      </c>
      <c r="S80" s="911">
        <v>-40</v>
      </c>
      <c r="T80" s="911">
        <v>-26</v>
      </c>
      <c r="U80" s="911">
        <v>-44</v>
      </c>
      <c r="V80" s="911">
        <v>-24</v>
      </c>
      <c r="W80" s="911">
        <v>7</v>
      </c>
      <c r="X80" s="911">
        <v>-43</v>
      </c>
      <c r="Y80" s="911">
        <v>8</v>
      </c>
      <c r="Z80" s="911">
        <v>-49</v>
      </c>
      <c r="AA80" s="911">
        <v>-39</v>
      </c>
      <c r="AB80" s="911">
        <v>-51</v>
      </c>
      <c r="AC80" s="911">
        <v>-34</v>
      </c>
      <c r="AD80" s="911">
        <v>-47</v>
      </c>
      <c r="AE80" s="911">
        <v>20</v>
      </c>
      <c r="AF80" s="911">
        <v>-36</v>
      </c>
      <c r="AG80" s="911">
        <v>17</v>
      </c>
      <c r="AH80" s="911">
        <v>-25</v>
      </c>
      <c r="AI80" s="911">
        <v>3</v>
      </c>
      <c r="AJ80" s="911">
        <v>10</v>
      </c>
      <c r="AK80" s="911">
        <v>-29</v>
      </c>
      <c r="AL80" s="911">
        <v>12</v>
      </c>
      <c r="AM80" s="911">
        <v>16</v>
      </c>
      <c r="AN80" s="911">
        <v>-48</v>
      </c>
      <c r="AO80" s="911">
        <v>14</v>
      </c>
      <c r="AP80" s="911">
        <v>-28</v>
      </c>
      <c r="AQ80" s="911">
        <v>18</v>
      </c>
      <c r="AR80" s="911">
        <v>-35</v>
      </c>
      <c r="AS80" s="911">
        <v>6</v>
      </c>
      <c r="AT80" s="911">
        <v>4</v>
      </c>
      <c r="AU80" s="911">
        <v>-38</v>
      </c>
      <c r="AV80" s="911">
        <v>-27</v>
      </c>
      <c r="AW80" s="911">
        <v>21</v>
      </c>
      <c r="AX80" s="911">
        <v>-42</v>
      </c>
      <c r="AY80" s="911">
        <v>11</v>
      </c>
      <c r="AZ80" s="911">
        <v>-50</v>
      </c>
      <c r="BA80" s="911">
        <v>-31</v>
      </c>
    </row>
    <row r="81" spans="1:53" ht="12.75">
      <c r="A81" s="896" t="s">
        <v>887</v>
      </c>
      <c r="B81" s="896"/>
      <c r="C81" s="911">
        <v>24</v>
      </c>
      <c r="D81" s="911">
        <v>1</v>
      </c>
      <c r="E81" s="911">
        <v>44</v>
      </c>
      <c r="F81" s="911">
        <v>41</v>
      </c>
      <c r="G81" s="911">
        <v>49</v>
      </c>
      <c r="H81" s="911">
        <v>31</v>
      </c>
      <c r="I81" s="911">
        <v>47</v>
      </c>
      <c r="J81" s="911">
        <v>5</v>
      </c>
      <c r="K81" s="911">
        <v>35</v>
      </c>
      <c r="L81" s="911">
        <v>25</v>
      </c>
      <c r="M81" s="911">
        <v>50</v>
      </c>
      <c r="N81" s="911">
        <v>28</v>
      </c>
      <c r="O81" s="911">
        <v>30</v>
      </c>
      <c r="P81" s="911">
        <v>38</v>
      </c>
      <c r="Q81" s="911">
        <v>15</v>
      </c>
      <c r="R81" s="911">
        <v>21</v>
      </c>
      <c r="S81" s="911">
        <v>16</v>
      </c>
      <c r="T81" s="911">
        <v>33</v>
      </c>
      <c r="U81" s="911">
        <v>27</v>
      </c>
      <c r="V81" s="911">
        <v>26</v>
      </c>
      <c r="W81" s="911">
        <v>40</v>
      </c>
      <c r="X81" s="911">
        <v>34</v>
      </c>
      <c r="Y81" s="911">
        <v>42</v>
      </c>
      <c r="Z81" s="911">
        <v>9</v>
      </c>
      <c r="AA81" s="911">
        <v>18</v>
      </c>
      <c r="AB81" s="911">
        <v>8</v>
      </c>
      <c r="AC81" s="911">
        <v>6</v>
      </c>
      <c r="AD81" s="911">
        <v>3</v>
      </c>
      <c r="AE81" s="911">
        <v>23</v>
      </c>
      <c r="AF81" s="911">
        <v>14</v>
      </c>
      <c r="AG81" s="911">
        <v>29</v>
      </c>
      <c r="AH81" s="911">
        <v>19</v>
      </c>
      <c r="AI81" s="911">
        <v>20</v>
      </c>
      <c r="AJ81" s="911">
        <v>46</v>
      </c>
      <c r="AK81" s="911">
        <v>4</v>
      </c>
      <c r="AL81" s="911">
        <v>43</v>
      </c>
      <c r="AM81" s="911">
        <v>45</v>
      </c>
      <c r="AN81" s="911">
        <v>17</v>
      </c>
      <c r="AO81" s="911">
        <v>32</v>
      </c>
      <c r="AP81" s="911">
        <v>37</v>
      </c>
      <c r="AQ81" s="911">
        <v>48</v>
      </c>
      <c r="AR81" s="911">
        <v>7</v>
      </c>
      <c r="AS81" s="911">
        <v>51</v>
      </c>
      <c r="AT81" s="911">
        <v>12</v>
      </c>
      <c r="AU81" s="911">
        <v>36</v>
      </c>
      <c r="AV81" s="911">
        <v>11</v>
      </c>
      <c r="AW81" s="911">
        <v>39</v>
      </c>
      <c r="AX81" s="911">
        <v>22</v>
      </c>
      <c r="AY81" s="911">
        <v>13</v>
      </c>
      <c r="AZ81" s="911">
        <v>10</v>
      </c>
      <c r="BA81" s="911">
        <v>2</v>
      </c>
    </row>
    <row r="82" spans="1:53" ht="12.75">
      <c r="A82" s="896" t="s">
        <v>884</v>
      </c>
      <c r="B82" s="896"/>
      <c r="C82" s="911">
        <v>39</v>
      </c>
      <c r="D82" s="911">
        <v>1</v>
      </c>
      <c r="E82" s="911">
        <v>43</v>
      </c>
      <c r="F82" s="911">
        <v>46</v>
      </c>
      <c r="G82" s="911">
        <v>45</v>
      </c>
      <c r="H82" s="911">
        <v>30</v>
      </c>
      <c r="I82" s="911">
        <v>41</v>
      </c>
      <c r="J82" s="911">
        <v>5</v>
      </c>
      <c r="K82" s="911">
        <v>4</v>
      </c>
      <c r="L82" s="911">
        <v>32</v>
      </c>
      <c r="M82" s="911">
        <v>49</v>
      </c>
      <c r="N82" s="911">
        <v>6</v>
      </c>
      <c r="O82" s="911">
        <v>31</v>
      </c>
      <c r="P82" s="911">
        <v>23</v>
      </c>
      <c r="Q82" s="911">
        <v>27</v>
      </c>
      <c r="R82" s="911">
        <v>26</v>
      </c>
      <c r="S82" s="911">
        <v>25</v>
      </c>
      <c r="T82" s="911">
        <v>36</v>
      </c>
      <c r="U82" s="911">
        <v>29</v>
      </c>
      <c r="V82" s="911">
        <v>34</v>
      </c>
      <c r="W82" s="911">
        <v>35</v>
      </c>
      <c r="X82" s="911">
        <v>21</v>
      </c>
      <c r="Y82" s="911">
        <v>42</v>
      </c>
      <c r="Z82" s="911">
        <v>13</v>
      </c>
      <c r="AA82" s="911">
        <v>44</v>
      </c>
      <c r="AB82" s="911">
        <v>15</v>
      </c>
      <c r="AC82" s="911">
        <v>14</v>
      </c>
      <c r="AD82" s="911">
        <v>2</v>
      </c>
      <c r="AE82" s="911">
        <v>7</v>
      </c>
      <c r="AF82" s="911">
        <v>18</v>
      </c>
      <c r="AG82" s="911">
        <v>17</v>
      </c>
      <c r="AH82" s="911">
        <v>38</v>
      </c>
      <c r="AI82" s="911">
        <v>3</v>
      </c>
      <c r="AJ82" s="911">
        <v>47</v>
      </c>
      <c r="AK82" s="911">
        <v>16</v>
      </c>
      <c r="AL82" s="911">
        <v>40</v>
      </c>
      <c r="AM82" s="911">
        <v>50</v>
      </c>
      <c r="AN82" s="911">
        <v>10</v>
      </c>
      <c r="AO82" s="911">
        <v>19</v>
      </c>
      <c r="AP82" s="911">
        <v>20</v>
      </c>
      <c r="AQ82" s="911">
        <v>48</v>
      </c>
      <c r="AR82" s="911">
        <v>9</v>
      </c>
      <c r="AS82" s="911">
        <v>51</v>
      </c>
      <c r="AT82" s="911">
        <v>11</v>
      </c>
      <c r="AU82" s="911">
        <v>33</v>
      </c>
      <c r="AV82" s="911">
        <v>28</v>
      </c>
      <c r="AW82" s="911">
        <v>37</v>
      </c>
      <c r="AX82" s="911">
        <v>8</v>
      </c>
      <c r="AY82" s="911">
        <v>24</v>
      </c>
      <c r="AZ82" s="911">
        <v>12</v>
      </c>
      <c r="BA82" s="911">
        <v>22</v>
      </c>
    </row>
    <row r="83" spans="1:53" ht="12.75">
      <c r="A83" s="896" t="s">
        <v>889</v>
      </c>
      <c r="B83" s="896"/>
      <c r="C83" s="911">
        <v>33</v>
      </c>
      <c r="D83" s="911">
        <v>38</v>
      </c>
      <c r="E83" s="911">
        <v>30</v>
      </c>
      <c r="F83" s="911">
        <v>35</v>
      </c>
      <c r="G83" s="911">
        <v>2</v>
      </c>
      <c r="H83" s="911">
        <v>26</v>
      </c>
      <c r="I83" s="911">
        <v>8</v>
      </c>
      <c r="J83" s="911">
        <v>47</v>
      </c>
      <c r="K83" s="911">
        <v>34</v>
      </c>
      <c r="L83" s="911">
        <v>10</v>
      </c>
      <c r="M83" s="911">
        <v>13</v>
      </c>
      <c r="N83" s="911">
        <v>21</v>
      </c>
      <c r="O83" s="911">
        <v>40</v>
      </c>
      <c r="P83" s="911">
        <v>45</v>
      </c>
      <c r="Q83" s="911">
        <v>27</v>
      </c>
      <c r="R83" s="911">
        <v>32</v>
      </c>
      <c r="S83" s="911">
        <v>31</v>
      </c>
      <c r="T83" s="911">
        <v>36</v>
      </c>
      <c r="U83" s="911">
        <v>46</v>
      </c>
      <c r="V83" s="911">
        <v>48</v>
      </c>
      <c r="W83" s="911">
        <v>4</v>
      </c>
      <c r="X83" s="911">
        <v>5</v>
      </c>
      <c r="Y83" s="911">
        <v>16</v>
      </c>
      <c r="Z83" s="911">
        <v>44</v>
      </c>
      <c r="AA83" s="911">
        <v>28</v>
      </c>
      <c r="AB83" s="911">
        <v>49</v>
      </c>
      <c r="AC83" s="911">
        <v>20</v>
      </c>
      <c r="AD83" s="911">
        <v>50</v>
      </c>
      <c r="AE83" s="911">
        <v>39</v>
      </c>
      <c r="AF83" s="911">
        <v>51</v>
      </c>
      <c r="AG83" s="911">
        <v>6</v>
      </c>
      <c r="AH83" s="911">
        <v>9</v>
      </c>
      <c r="AI83" s="911">
        <v>3</v>
      </c>
      <c r="AJ83" s="911">
        <v>11</v>
      </c>
      <c r="AK83" s="911">
        <v>41</v>
      </c>
      <c r="AL83" s="911">
        <v>29</v>
      </c>
      <c r="AM83" s="911">
        <v>7</v>
      </c>
      <c r="AN83" s="911">
        <v>24</v>
      </c>
      <c r="AO83" s="911">
        <v>18</v>
      </c>
      <c r="AP83" s="911">
        <v>19</v>
      </c>
      <c r="AQ83" s="911">
        <v>17</v>
      </c>
      <c r="AR83" s="911">
        <v>25</v>
      </c>
      <c r="AS83" s="911">
        <v>15</v>
      </c>
      <c r="AT83" s="911">
        <v>1</v>
      </c>
      <c r="AU83" s="911">
        <v>42</v>
      </c>
      <c r="AV83" s="911">
        <v>22</v>
      </c>
      <c r="AW83" s="911">
        <v>12</v>
      </c>
      <c r="AX83" s="911">
        <v>23</v>
      </c>
      <c r="AY83" s="911">
        <v>37</v>
      </c>
      <c r="AZ83" s="911">
        <v>14</v>
      </c>
      <c r="BA83" s="911">
        <v>43</v>
      </c>
    </row>
    <row r="84" spans="1:53" ht="12.75">
      <c r="A84" s="896" t="s">
        <v>890</v>
      </c>
      <c r="B84" s="896"/>
      <c r="C84" s="911">
        <v>38</v>
      </c>
      <c r="D84" s="911">
        <v>21</v>
      </c>
      <c r="E84" s="911">
        <v>34</v>
      </c>
      <c r="F84" s="911">
        <v>33</v>
      </c>
      <c r="G84" s="911">
        <v>10</v>
      </c>
      <c r="H84" s="911">
        <v>29</v>
      </c>
      <c r="I84" s="911">
        <v>9</v>
      </c>
      <c r="J84" s="911">
        <v>46</v>
      </c>
      <c r="K84" s="911">
        <v>15</v>
      </c>
      <c r="L84" s="911">
        <v>26</v>
      </c>
      <c r="M84" s="911">
        <v>20</v>
      </c>
      <c r="N84" s="911">
        <v>11</v>
      </c>
      <c r="O84" s="911">
        <v>30</v>
      </c>
      <c r="P84" s="911">
        <v>47</v>
      </c>
      <c r="Q84" s="911">
        <v>36</v>
      </c>
      <c r="R84" s="911">
        <v>35</v>
      </c>
      <c r="S84" s="911">
        <v>32</v>
      </c>
      <c r="T84" s="911">
        <v>40</v>
      </c>
      <c r="U84" s="911">
        <v>44</v>
      </c>
      <c r="V84" s="911">
        <v>48</v>
      </c>
      <c r="W84" s="911">
        <v>5</v>
      </c>
      <c r="X84" s="911">
        <v>1</v>
      </c>
      <c r="Y84" s="911">
        <v>23</v>
      </c>
      <c r="Z84" s="911">
        <v>45</v>
      </c>
      <c r="AA84" s="911">
        <v>27</v>
      </c>
      <c r="AB84" s="911">
        <v>49</v>
      </c>
      <c r="AC84" s="911">
        <v>13</v>
      </c>
      <c r="AD84" s="911">
        <v>50</v>
      </c>
      <c r="AE84" s="911">
        <v>37</v>
      </c>
      <c r="AF84" s="911">
        <v>51</v>
      </c>
      <c r="AG84" s="911">
        <v>12</v>
      </c>
      <c r="AH84" s="911">
        <v>6</v>
      </c>
      <c r="AI84" s="911">
        <v>3</v>
      </c>
      <c r="AJ84" s="911">
        <v>17</v>
      </c>
      <c r="AK84" s="911">
        <v>25</v>
      </c>
      <c r="AL84" s="911">
        <v>42</v>
      </c>
      <c r="AM84" s="911">
        <v>7</v>
      </c>
      <c r="AN84" s="911">
        <v>24</v>
      </c>
      <c r="AO84" s="911">
        <v>31</v>
      </c>
      <c r="AP84" s="911">
        <v>4</v>
      </c>
      <c r="AQ84" s="911">
        <v>16</v>
      </c>
      <c r="AR84" s="911">
        <v>14</v>
      </c>
      <c r="AS84" s="911">
        <v>19</v>
      </c>
      <c r="AT84" s="911">
        <v>2</v>
      </c>
      <c r="AU84" s="911">
        <v>43</v>
      </c>
      <c r="AV84" s="911">
        <v>8</v>
      </c>
      <c r="AW84" s="911">
        <v>22</v>
      </c>
      <c r="AX84" s="911">
        <v>28</v>
      </c>
      <c r="AY84" s="911">
        <v>39</v>
      </c>
      <c r="AZ84" s="911">
        <v>18</v>
      </c>
      <c r="BA84" s="911">
        <v>41</v>
      </c>
    </row>
    <row r="85" spans="1:53" ht="12.75">
      <c r="A85" s="896"/>
      <c r="B85" s="896"/>
      <c r="C85" s="896"/>
      <c r="D85" s="896"/>
      <c r="E85" s="896"/>
      <c r="F85" s="896"/>
      <c r="G85" s="896"/>
      <c r="H85" s="896"/>
      <c r="I85" s="896"/>
      <c r="J85" s="896"/>
      <c r="K85" s="896"/>
      <c r="L85" s="896"/>
      <c r="M85" s="896"/>
      <c r="N85" s="896"/>
      <c r="O85" s="896"/>
      <c r="P85" s="896"/>
      <c r="Q85" s="896"/>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6"/>
      <c r="BA85" s="896"/>
    </row>
    <row r="86" spans="1:53" ht="12.75">
      <c r="A86" s="896"/>
      <c r="B86" s="896"/>
      <c r="C86" s="896"/>
      <c r="D86" s="896"/>
      <c r="E86" s="896"/>
      <c r="F86" s="896"/>
      <c r="G86" s="896"/>
      <c r="H86" s="896"/>
      <c r="I86" s="896"/>
      <c r="J86" s="896"/>
      <c r="K86" s="896"/>
      <c r="L86" s="896"/>
      <c r="M86" s="896"/>
      <c r="N86" s="896"/>
      <c r="O86" s="896"/>
      <c r="P86" s="896"/>
      <c r="Q86" s="89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6"/>
      <c r="BA86" s="896"/>
    </row>
    <row r="87" spans="1:53" ht="12.75">
      <c r="A87" s="896"/>
      <c r="B87" s="896"/>
      <c r="C87" s="896"/>
      <c r="D87" s="896"/>
      <c r="E87" s="896"/>
      <c r="F87" s="896"/>
      <c r="G87" s="896"/>
      <c r="H87" s="896"/>
      <c r="I87" s="896"/>
      <c r="J87" s="896"/>
      <c r="K87" s="896"/>
      <c r="L87" s="896"/>
      <c r="M87" s="896"/>
      <c r="N87" s="896"/>
      <c r="O87" s="896"/>
      <c r="P87" s="896"/>
      <c r="Q87" s="896"/>
      <c r="R87" s="896"/>
      <c r="S87" s="896"/>
      <c r="T87" s="896"/>
      <c r="U87" s="896"/>
      <c r="V87" s="896"/>
      <c r="W87" s="896"/>
      <c r="X87" s="896"/>
      <c r="Y87" s="896"/>
      <c r="Z87" s="896"/>
      <c r="AA87" s="896"/>
      <c r="AB87" s="896"/>
      <c r="AC87" s="896"/>
      <c r="AD87" s="896"/>
      <c r="AE87" s="896"/>
      <c r="AF87" s="896"/>
      <c r="AG87" s="896"/>
      <c r="AH87" s="896"/>
      <c r="AI87" s="896"/>
      <c r="AJ87" s="896"/>
      <c r="AK87" s="896"/>
      <c r="AL87" s="896"/>
      <c r="AM87" s="896"/>
      <c r="AN87" s="896"/>
      <c r="AO87" s="896"/>
      <c r="AP87" s="896"/>
      <c r="AQ87" s="896"/>
      <c r="AR87" s="896"/>
      <c r="AS87" s="896"/>
      <c r="AT87" s="896"/>
      <c r="AU87" s="896"/>
      <c r="AV87" s="896"/>
      <c r="AW87" s="896"/>
      <c r="AX87" s="896"/>
      <c r="AY87" s="896"/>
      <c r="AZ87" s="896"/>
      <c r="BA87" s="896"/>
    </row>
    <row r="88" spans="1:53" ht="12.75">
      <c r="A88" s="896"/>
      <c r="B88" s="896"/>
      <c r="C88" s="896"/>
      <c r="D88" s="896"/>
      <c r="E88" s="896"/>
      <c r="F88" s="896"/>
      <c r="G88" s="896"/>
      <c r="H88" s="896"/>
      <c r="I88" s="896"/>
      <c r="J88" s="896"/>
      <c r="K88" s="896"/>
      <c r="L88" s="896"/>
      <c r="M88" s="896"/>
      <c r="N88" s="896"/>
      <c r="O88" s="896"/>
      <c r="P88" s="896"/>
      <c r="Q88" s="896"/>
      <c r="R88" s="896"/>
      <c r="S88" s="896"/>
      <c r="T88" s="896"/>
      <c r="U88" s="896"/>
      <c r="V88" s="896"/>
      <c r="W88" s="896"/>
      <c r="X88" s="896"/>
      <c r="Y88" s="896"/>
      <c r="Z88" s="896"/>
      <c r="AA88" s="896"/>
      <c r="AB88" s="896"/>
      <c r="AC88" s="896"/>
      <c r="AD88" s="896"/>
      <c r="AE88" s="896"/>
      <c r="AF88" s="896"/>
      <c r="AG88" s="896"/>
      <c r="AH88" s="896"/>
      <c r="AI88" s="896"/>
      <c r="AJ88" s="896"/>
      <c r="AK88" s="896"/>
      <c r="AL88" s="896"/>
      <c r="AM88" s="896"/>
      <c r="AN88" s="896"/>
      <c r="AO88" s="896"/>
      <c r="AP88" s="896"/>
      <c r="AQ88" s="896"/>
      <c r="AR88" s="896"/>
      <c r="AS88" s="896"/>
      <c r="AT88" s="896"/>
      <c r="AU88" s="896"/>
      <c r="AV88" s="896"/>
      <c r="AW88" s="896"/>
      <c r="AX88" s="896"/>
      <c r="AY88" s="896"/>
      <c r="AZ88" s="896"/>
      <c r="BA88" s="896"/>
    </row>
    <row r="89" spans="1:53" ht="12.75">
      <c r="A89" s="896"/>
      <c r="B89" s="896"/>
      <c r="C89" s="896"/>
      <c r="D89" s="896"/>
      <c r="E89" s="896"/>
      <c r="F89" s="896"/>
      <c r="G89" s="896"/>
      <c r="H89" s="896"/>
      <c r="I89" s="896"/>
      <c r="J89" s="896"/>
      <c r="K89" s="896"/>
      <c r="L89" s="896"/>
      <c r="M89" s="896"/>
      <c r="N89" s="896"/>
      <c r="O89" s="896"/>
      <c r="P89" s="896"/>
      <c r="Q89" s="896"/>
      <c r="R89" s="896"/>
      <c r="S89" s="896"/>
      <c r="T89" s="896"/>
      <c r="U89" s="896"/>
      <c r="V89" s="896"/>
      <c r="W89" s="896"/>
      <c r="X89" s="896"/>
      <c r="Y89" s="896"/>
      <c r="Z89" s="896"/>
      <c r="AA89" s="896"/>
      <c r="AB89" s="896"/>
      <c r="AC89" s="896"/>
      <c r="AD89" s="896"/>
      <c r="AE89" s="896"/>
      <c r="AF89" s="896"/>
      <c r="AG89" s="896"/>
      <c r="AH89" s="896"/>
      <c r="AI89" s="896"/>
      <c r="AJ89" s="896"/>
      <c r="AK89" s="896"/>
      <c r="AL89" s="896"/>
      <c r="AM89" s="896"/>
      <c r="AN89" s="896"/>
      <c r="AO89" s="896"/>
      <c r="AP89" s="896"/>
      <c r="AQ89" s="896"/>
      <c r="AR89" s="896"/>
      <c r="AS89" s="896"/>
      <c r="AT89" s="896"/>
      <c r="AU89" s="896"/>
      <c r="AV89" s="896"/>
      <c r="AW89" s="896"/>
      <c r="AX89" s="896"/>
      <c r="AY89" s="896"/>
      <c r="AZ89" s="896"/>
      <c r="BA89" s="896"/>
    </row>
    <row r="90" spans="1:53" ht="12.75">
      <c r="A90" s="896"/>
      <c r="B90" s="896"/>
      <c r="C90" s="896"/>
      <c r="D90" s="896"/>
      <c r="E90" s="896"/>
      <c r="F90" s="896"/>
      <c r="G90" s="896"/>
      <c r="H90" s="896"/>
      <c r="I90" s="896"/>
      <c r="J90" s="896"/>
      <c r="K90" s="896"/>
      <c r="L90" s="896"/>
      <c r="M90" s="896"/>
      <c r="N90" s="896"/>
      <c r="O90" s="896"/>
      <c r="P90" s="896"/>
      <c r="Q90" s="896"/>
      <c r="R90" s="896"/>
      <c r="S90" s="896"/>
      <c r="T90" s="896"/>
      <c r="U90" s="896"/>
      <c r="V90" s="896"/>
      <c r="W90" s="896"/>
      <c r="X90" s="896"/>
      <c r="Y90" s="896"/>
      <c r="Z90" s="896"/>
      <c r="AA90" s="896"/>
      <c r="AB90" s="896"/>
      <c r="AC90" s="896"/>
      <c r="AD90" s="896"/>
      <c r="AE90" s="896"/>
      <c r="AF90" s="896"/>
      <c r="AG90" s="896"/>
      <c r="AH90" s="896"/>
      <c r="AI90" s="896"/>
      <c r="AJ90" s="896"/>
      <c r="AK90" s="896"/>
      <c r="AL90" s="896"/>
      <c r="AM90" s="896"/>
      <c r="AN90" s="896"/>
      <c r="AO90" s="896"/>
      <c r="AP90" s="896"/>
      <c r="AQ90" s="896"/>
      <c r="AR90" s="896"/>
      <c r="AS90" s="896"/>
      <c r="AT90" s="896"/>
      <c r="AU90" s="896"/>
      <c r="AV90" s="896"/>
      <c r="AW90" s="896"/>
      <c r="AX90" s="896"/>
      <c r="AY90" s="896"/>
      <c r="AZ90" s="896"/>
      <c r="BA90" s="896"/>
    </row>
    <row r="91" spans="1:53" ht="12.75">
      <c r="A91" s="896"/>
      <c r="B91" s="896"/>
      <c r="C91" s="896"/>
      <c r="D91" s="896"/>
      <c r="E91" s="896"/>
      <c r="F91" s="896"/>
      <c r="G91" s="896"/>
      <c r="H91" s="896"/>
      <c r="I91" s="896"/>
      <c r="J91" s="896"/>
      <c r="K91" s="896"/>
      <c r="L91" s="896"/>
      <c r="M91" s="896"/>
      <c r="N91" s="896"/>
      <c r="O91" s="896"/>
      <c r="P91" s="896"/>
      <c r="Q91" s="896"/>
      <c r="R91" s="896"/>
      <c r="S91" s="896"/>
      <c r="T91" s="896"/>
      <c r="U91" s="896"/>
      <c r="V91" s="896"/>
      <c r="W91" s="896"/>
      <c r="X91" s="896"/>
      <c r="Y91" s="896"/>
      <c r="Z91" s="896"/>
      <c r="AA91" s="896"/>
      <c r="AB91" s="896"/>
      <c r="AC91" s="896"/>
      <c r="AD91" s="896"/>
      <c r="AE91" s="896"/>
      <c r="AF91" s="896"/>
      <c r="AG91" s="896"/>
      <c r="AH91" s="896"/>
      <c r="AI91" s="896"/>
      <c r="AJ91" s="896"/>
      <c r="AK91" s="896"/>
      <c r="AL91" s="896"/>
      <c r="AM91" s="896"/>
      <c r="AN91" s="896"/>
      <c r="AO91" s="896"/>
      <c r="AP91" s="896"/>
      <c r="AQ91" s="896"/>
      <c r="AR91" s="896"/>
      <c r="AS91" s="896"/>
      <c r="AT91" s="896"/>
      <c r="AU91" s="896"/>
      <c r="AV91" s="896"/>
      <c r="AW91" s="896"/>
      <c r="AX91" s="896"/>
      <c r="AY91" s="896"/>
      <c r="AZ91" s="896"/>
      <c r="BA91" s="896"/>
    </row>
    <row r="92" spans="1:53" ht="12.75">
      <c r="A92" s="912" t="s">
        <v>355</v>
      </c>
      <c r="B92" s="945"/>
      <c r="C92" s="945"/>
      <c r="D92" s="945"/>
      <c r="E92" s="945"/>
      <c r="F92" s="945"/>
      <c r="G92" s="945"/>
      <c r="H92" s="896"/>
      <c r="I92" s="896"/>
      <c r="J92" s="896"/>
      <c r="K92" s="896"/>
      <c r="L92" s="896"/>
      <c r="M92" s="896"/>
      <c r="N92" s="896"/>
      <c r="O92" s="896"/>
      <c r="P92" s="896"/>
      <c r="Q92" s="896"/>
      <c r="R92" s="896"/>
      <c r="S92" s="896"/>
      <c r="T92" s="896"/>
      <c r="U92" s="896"/>
      <c r="V92" s="896"/>
      <c r="W92" s="896"/>
      <c r="X92" s="896"/>
      <c r="Y92" s="896"/>
      <c r="Z92" s="896"/>
      <c r="AA92" s="896"/>
      <c r="AB92" s="896"/>
      <c r="AC92" s="896"/>
      <c r="AD92" s="896"/>
      <c r="AE92" s="896"/>
      <c r="AF92" s="896"/>
      <c r="AG92" s="896"/>
      <c r="AH92" s="896"/>
      <c r="AI92" s="896"/>
      <c r="AJ92" s="896"/>
      <c r="AK92" s="896"/>
      <c r="AL92" s="896"/>
      <c r="AM92" s="896"/>
      <c r="AN92" s="896"/>
      <c r="AO92" s="896"/>
      <c r="AP92" s="896"/>
      <c r="AQ92" s="896"/>
      <c r="AR92" s="896"/>
      <c r="AS92" s="896"/>
      <c r="AT92" s="896"/>
      <c r="AU92" s="896"/>
      <c r="AV92" s="896"/>
      <c r="AW92" s="896"/>
      <c r="AX92" s="896"/>
      <c r="AY92" s="896"/>
      <c r="AZ92" s="896"/>
      <c r="BA92" s="896"/>
    </row>
    <row r="93" spans="1:53" ht="12.75">
      <c r="A93" s="896"/>
      <c r="B93" s="896"/>
      <c r="C93" s="896"/>
      <c r="D93" s="896"/>
      <c r="E93" s="896"/>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6"/>
      <c r="AI93" s="896"/>
      <c r="AJ93" s="896"/>
      <c r="AK93" s="896"/>
      <c r="AL93" s="896"/>
      <c r="AM93" s="896"/>
      <c r="AN93" s="896"/>
      <c r="AO93" s="896"/>
      <c r="AP93" s="896"/>
      <c r="AQ93" s="896"/>
      <c r="AR93" s="896"/>
      <c r="AS93" s="896"/>
      <c r="AT93" s="896"/>
      <c r="AU93" s="896"/>
      <c r="AV93" s="896"/>
      <c r="AW93" s="896"/>
      <c r="AX93" s="896"/>
      <c r="AY93" s="896"/>
      <c r="AZ93" s="896"/>
      <c r="BA93" s="896"/>
    </row>
    <row r="94" spans="1:53" ht="12.75">
      <c r="A94" s="896"/>
      <c r="B94" s="896"/>
      <c r="C94" s="896"/>
      <c r="D94" s="896"/>
      <c r="E94" s="896"/>
      <c r="F94" s="896"/>
      <c r="G94" s="896"/>
      <c r="H94" s="896"/>
      <c r="I94" s="896"/>
      <c r="J94" s="896"/>
      <c r="K94" s="896"/>
      <c r="L94" s="896"/>
      <c r="M94" s="896"/>
      <c r="N94" s="896"/>
      <c r="O94" s="896"/>
      <c r="P94" s="896"/>
      <c r="Q94" s="896"/>
      <c r="R94" s="896"/>
      <c r="S94" s="896"/>
      <c r="T94" s="896"/>
      <c r="U94" s="896"/>
      <c r="V94" s="896"/>
      <c r="W94" s="896"/>
      <c r="X94" s="896"/>
      <c r="Y94" s="896"/>
      <c r="Z94" s="896"/>
      <c r="AA94" s="896"/>
      <c r="AB94" s="896"/>
      <c r="AC94" s="896"/>
      <c r="AD94" s="896"/>
      <c r="AE94" s="896"/>
      <c r="AF94" s="896"/>
      <c r="AG94" s="896"/>
      <c r="AH94" s="896"/>
      <c r="AI94" s="896"/>
      <c r="AJ94" s="896"/>
      <c r="AK94" s="896"/>
      <c r="AL94" s="896"/>
      <c r="AM94" s="896"/>
      <c r="AN94" s="896"/>
      <c r="AO94" s="896"/>
      <c r="AP94" s="896"/>
      <c r="AQ94" s="896"/>
      <c r="AR94" s="896"/>
      <c r="AS94" s="896"/>
      <c r="AT94" s="896"/>
      <c r="AU94" s="896"/>
      <c r="AV94" s="896"/>
      <c r="AW94" s="896"/>
      <c r="AX94" s="896"/>
      <c r="AY94" s="896"/>
      <c r="AZ94" s="896"/>
      <c r="BA94" s="896"/>
    </row>
    <row r="95" spans="1:53" ht="12.75">
      <c r="A95" s="896"/>
      <c r="B95" s="896"/>
      <c r="C95" s="896"/>
      <c r="D95" s="896"/>
      <c r="E95" s="896"/>
      <c r="F95" s="896"/>
      <c r="G95" s="896"/>
      <c r="H95" s="896"/>
      <c r="I95" s="896"/>
      <c r="J95" s="896"/>
      <c r="K95" s="896"/>
      <c r="L95" s="896"/>
      <c r="M95" s="896"/>
      <c r="N95" s="896"/>
      <c r="O95" s="896"/>
      <c r="P95" s="896"/>
      <c r="Q95" s="896"/>
      <c r="R95" s="896"/>
      <c r="S95" s="896"/>
      <c r="T95" s="896"/>
      <c r="U95" s="896"/>
      <c r="V95" s="896"/>
      <c r="W95" s="896"/>
      <c r="X95" s="896"/>
      <c r="Y95" s="896"/>
      <c r="Z95" s="896"/>
      <c r="AA95" s="896"/>
      <c r="AB95" s="896"/>
      <c r="AC95" s="896"/>
      <c r="AD95" s="896"/>
      <c r="AE95" s="896"/>
      <c r="AF95" s="896"/>
      <c r="AG95" s="896"/>
      <c r="AH95" s="896"/>
      <c r="AI95" s="896"/>
      <c r="AJ95" s="896"/>
      <c r="AK95" s="896"/>
      <c r="AL95" s="896"/>
      <c r="AM95" s="896"/>
      <c r="AN95" s="896"/>
      <c r="AO95" s="896"/>
      <c r="AP95" s="896"/>
      <c r="AQ95" s="896"/>
      <c r="AR95" s="896"/>
      <c r="AS95" s="896"/>
      <c r="AT95" s="896"/>
      <c r="AU95" s="896"/>
      <c r="AV95" s="896"/>
      <c r="AW95" s="896"/>
      <c r="AX95" s="896"/>
      <c r="AY95" s="896"/>
      <c r="AZ95" s="896"/>
      <c r="BA95" s="896"/>
    </row>
    <row r="96" spans="1:53" ht="12.75">
      <c r="A96" s="896"/>
      <c r="B96" s="896"/>
      <c r="C96" s="896"/>
      <c r="D96" s="896"/>
      <c r="E96" s="896"/>
      <c r="F96" s="896"/>
      <c r="G96" s="896"/>
      <c r="H96" s="896"/>
      <c r="I96" s="896"/>
      <c r="J96" s="896"/>
      <c r="K96" s="896"/>
      <c r="L96" s="896"/>
      <c r="M96" s="896"/>
      <c r="N96" s="896"/>
      <c r="O96" s="896"/>
      <c r="P96" s="896"/>
      <c r="Q96" s="896"/>
      <c r="R96" s="896"/>
      <c r="S96" s="896"/>
      <c r="T96" s="896"/>
      <c r="U96" s="896"/>
      <c r="V96" s="896"/>
      <c r="W96" s="896"/>
      <c r="X96" s="896"/>
      <c r="Y96" s="896"/>
      <c r="Z96" s="896"/>
      <c r="AA96" s="896"/>
      <c r="AB96" s="896"/>
      <c r="AC96" s="896"/>
      <c r="AD96" s="896"/>
      <c r="AE96" s="896"/>
      <c r="AF96" s="896"/>
      <c r="AG96" s="896"/>
      <c r="AH96" s="896"/>
      <c r="AI96" s="896"/>
      <c r="AJ96" s="896"/>
      <c r="AK96" s="896"/>
      <c r="AL96" s="896"/>
      <c r="AM96" s="896"/>
      <c r="AN96" s="896"/>
      <c r="AO96" s="896"/>
      <c r="AP96" s="896"/>
      <c r="AQ96" s="896"/>
      <c r="AR96" s="896"/>
      <c r="AS96" s="896"/>
      <c r="AT96" s="896"/>
      <c r="AU96" s="896"/>
      <c r="AV96" s="896"/>
      <c r="AW96" s="896"/>
      <c r="AX96" s="896"/>
      <c r="AY96" s="896"/>
      <c r="AZ96" s="896"/>
      <c r="BA96" s="896"/>
    </row>
    <row r="97" spans="1:53" ht="12.75">
      <c r="A97" s="896"/>
      <c r="B97" s="896"/>
      <c r="C97" s="896"/>
      <c r="D97" s="896"/>
      <c r="E97" s="896"/>
      <c r="F97" s="896"/>
      <c r="G97" s="896"/>
      <c r="H97" s="896"/>
      <c r="I97" s="896"/>
      <c r="J97" s="896"/>
      <c r="K97" s="896"/>
      <c r="L97" s="896"/>
      <c r="M97" s="896"/>
      <c r="N97" s="896"/>
      <c r="O97" s="896"/>
      <c r="P97" s="896"/>
      <c r="Q97" s="896"/>
      <c r="R97" s="896"/>
      <c r="S97" s="896"/>
      <c r="T97" s="896"/>
      <c r="U97" s="896"/>
      <c r="V97" s="896"/>
      <c r="W97" s="896"/>
      <c r="X97" s="896"/>
      <c r="Y97" s="896"/>
      <c r="Z97" s="896"/>
      <c r="AA97" s="896"/>
      <c r="AB97" s="896"/>
      <c r="AC97" s="896"/>
      <c r="AD97" s="896"/>
      <c r="AE97" s="896"/>
      <c r="AF97" s="896"/>
      <c r="AG97" s="896"/>
      <c r="AH97" s="896"/>
      <c r="AI97" s="896"/>
      <c r="AJ97" s="896"/>
      <c r="AK97" s="896"/>
      <c r="AL97" s="896"/>
      <c r="AM97" s="896"/>
      <c r="AN97" s="896"/>
      <c r="AO97" s="896"/>
      <c r="AP97" s="896"/>
      <c r="AQ97" s="896"/>
      <c r="AR97" s="896"/>
      <c r="AS97" s="896"/>
      <c r="AT97" s="896"/>
      <c r="AU97" s="896"/>
      <c r="AV97" s="896"/>
      <c r="AW97" s="896"/>
      <c r="AX97" s="896"/>
      <c r="AY97" s="896"/>
      <c r="AZ97" s="896"/>
      <c r="BA97" s="896"/>
    </row>
    <row r="98" spans="1:53" ht="12.75">
      <c r="A98" s="896"/>
      <c r="B98" s="896"/>
      <c r="C98" s="896"/>
      <c r="D98" s="896"/>
      <c r="E98" s="896"/>
      <c r="F98" s="896"/>
      <c r="G98" s="896"/>
      <c r="H98" s="896"/>
      <c r="I98" s="896"/>
      <c r="J98" s="896"/>
      <c r="K98" s="896"/>
      <c r="L98" s="896"/>
      <c r="M98" s="896"/>
      <c r="N98" s="896"/>
      <c r="O98" s="896"/>
      <c r="P98" s="896"/>
      <c r="Q98" s="896"/>
      <c r="R98" s="896"/>
      <c r="S98" s="896"/>
      <c r="T98" s="896"/>
      <c r="U98" s="896"/>
      <c r="V98" s="896"/>
      <c r="W98" s="896"/>
      <c r="X98" s="896"/>
      <c r="Y98" s="896"/>
      <c r="Z98" s="896"/>
      <c r="AA98" s="896"/>
      <c r="AB98" s="896"/>
      <c r="AC98" s="896"/>
      <c r="AD98" s="896"/>
      <c r="AE98" s="896"/>
      <c r="AF98" s="896"/>
      <c r="AG98" s="896"/>
      <c r="AH98" s="896"/>
      <c r="AI98" s="896"/>
      <c r="AJ98" s="896"/>
      <c r="AK98" s="896"/>
      <c r="AL98" s="896"/>
      <c r="AM98" s="896"/>
      <c r="AN98" s="896"/>
      <c r="AO98" s="896"/>
      <c r="AP98" s="896"/>
      <c r="AQ98" s="896"/>
      <c r="AR98" s="896"/>
      <c r="AS98" s="896"/>
      <c r="AT98" s="896"/>
      <c r="AU98" s="896"/>
      <c r="AV98" s="896"/>
      <c r="AW98" s="896"/>
      <c r="AX98" s="896"/>
      <c r="AY98" s="896"/>
      <c r="AZ98" s="896"/>
      <c r="BA98" s="896"/>
    </row>
    <row r="99" spans="1:53" ht="12.75">
      <c r="A99" s="896"/>
      <c r="B99" s="896"/>
      <c r="C99" s="896"/>
      <c r="D99" s="896"/>
      <c r="E99" s="896"/>
      <c r="F99" s="896"/>
      <c r="G99" s="896"/>
      <c r="H99" s="896"/>
      <c r="I99" s="896"/>
      <c r="J99" s="896"/>
      <c r="K99" s="896"/>
      <c r="L99" s="896"/>
      <c r="M99" s="896"/>
      <c r="N99" s="896"/>
      <c r="O99" s="896"/>
      <c r="P99" s="896"/>
      <c r="Q99" s="896"/>
      <c r="R99" s="896"/>
      <c r="S99" s="896"/>
      <c r="T99" s="896"/>
      <c r="U99" s="896"/>
      <c r="V99" s="896"/>
      <c r="W99" s="896"/>
      <c r="X99" s="896"/>
      <c r="Y99" s="896"/>
      <c r="Z99" s="896"/>
      <c r="AA99" s="896"/>
      <c r="AB99" s="896"/>
      <c r="AC99" s="896"/>
      <c r="AD99" s="896"/>
      <c r="AE99" s="896"/>
      <c r="AF99" s="896"/>
      <c r="AG99" s="896"/>
      <c r="AH99" s="896"/>
      <c r="AI99" s="896"/>
      <c r="AJ99" s="896"/>
      <c r="AK99" s="896"/>
      <c r="AL99" s="896"/>
      <c r="AM99" s="896"/>
      <c r="AN99" s="896"/>
      <c r="AO99" s="896"/>
      <c r="AP99" s="896"/>
      <c r="AQ99" s="896"/>
      <c r="AR99" s="896"/>
      <c r="AS99" s="896"/>
      <c r="AT99" s="896"/>
      <c r="AU99" s="896"/>
      <c r="AV99" s="896"/>
      <c r="AW99" s="896"/>
      <c r="AX99" s="896"/>
      <c r="AY99" s="896"/>
      <c r="AZ99" s="896"/>
      <c r="BA99" s="896"/>
    </row>
    <row r="100" spans="1:53" ht="12.75">
      <c r="A100" s="912" t="s">
        <v>975</v>
      </c>
      <c r="B100" s="364"/>
      <c r="C100" s="364"/>
      <c r="D100" s="364"/>
      <c r="E100" s="364"/>
      <c r="F100" s="364"/>
      <c r="G100" s="364"/>
      <c r="H100" s="896"/>
      <c r="I100" s="896"/>
      <c r="J100" s="896"/>
      <c r="K100" s="896"/>
      <c r="L100" s="896"/>
      <c r="M100" s="896"/>
      <c r="N100" s="896"/>
      <c r="O100" s="896"/>
      <c r="P100" s="896"/>
      <c r="Q100" s="896"/>
      <c r="R100" s="896"/>
      <c r="S100" s="896"/>
      <c r="T100" s="896"/>
      <c r="U100" s="896"/>
      <c r="V100" s="896"/>
      <c r="W100" s="896"/>
      <c r="X100" s="896"/>
      <c r="Y100" s="896"/>
      <c r="Z100" s="896"/>
      <c r="AA100" s="896"/>
      <c r="AB100" s="896"/>
      <c r="AC100" s="896"/>
      <c r="AD100" s="896"/>
      <c r="AE100" s="896"/>
      <c r="AF100" s="896"/>
      <c r="AG100" s="896"/>
      <c r="AH100" s="896"/>
      <c r="AI100" s="896"/>
      <c r="AJ100" s="896"/>
      <c r="AK100" s="896"/>
      <c r="AL100" s="896"/>
      <c r="AM100" s="896"/>
      <c r="AN100" s="896"/>
      <c r="AO100" s="896"/>
      <c r="AP100" s="896"/>
      <c r="AQ100" s="896"/>
      <c r="AR100" s="896"/>
      <c r="AS100" s="896"/>
      <c r="AT100" s="896"/>
      <c r="AU100" s="896"/>
      <c r="AV100" s="896"/>
      <c r="AW100" s="896"/>
      <c r="AX100" s="896"/>
      <c r="AY100" s="896"/>
      <c r="AZ100" s="896"/>
      <c r="BA100" s="896"/>
    </row>
    <row r="101" spans="1:53" ht="12.75">
      <c r="A101" s="912" t="s">
        <v>1279</v>
      </c>
      <c r="B101" s="364"/>
      <c r="C101" s="364"/>
      <c r="D101" s="364"/>
      <c r="E101" s="364"/>
      <c r="F101" s="364"/>
      <c r="G101" s="364"/>
      <c r="H101" s="896"/>
      <c r="I101" s="896"/>
      <c r="J101" s="896"/>
      <c r="K101" s="896"/>
      <c r="L101" s="896"/>
      <c r="M101" s="896"/>
      <c r="N101" s="896"/>
      <c r="O101" s="896"/>
      <c r="P101" s="896"/>
      <c r="Q101" s="896"/>
      <c r="R101" s="896"/>
      <c r="S101" s="896"/>
      <c r="T101" s="896"/>
      <c r="U101" s="896"/>
      <c r="V101" s="896"/>
      <c r="W101" s="896"/>
      <c r="X101" s="896"/>
      <c r="Y101" s="896"/>
      <c r="Z101" s="896"/>
      <c r="AA101" s="896"/>
      <c r="AB101" s="896"/>
      <c r="AC101" s="896"/>
      <c r="AD101" s="896"/>
      <c r="AE101" s="896"/>
      <c r="AF101" s="896"/>
      <c r="AG101" s="896"/>
      <c r="AH101" s="896"/>
      <c r="AI101" s="896"/>
      <c r="AJ101" s="896"/>
      <c r="AK101" s="896"/>
      <c r="AL101" s="896"/>
      <c r="AM101" s="896"/>
      <c r="AN101" s="896"/>
      <c r="AO101" s="896"/>
      <c r="AP101" s="896"/>
      <c r="AQ101" s="896"/>
      <c r="AR101" s="896"/>
      <c r="AS101" s="896"/>
      <c r="AT101" s="896"/>
      <c r="AU101" s="896"/>
      <c r="AV101" s="896"/>
      <c r="AW101" s="896"/>
      <c r="AX101" s="896"/>
      <c r="AY101" s="896"/>
      <c r="AZ101" s="896"/>
      <c r="BA101" s="896"/>
    </row>
    <row r="102" spans="1:53" ht="12.75">
      <c r="A102" s="912" t="s">
        <v>897</v>
      </c>
      <c r="B102" s="364"/>
      <c r="C102" s="364"/>
      <c r="D102" s="364"/>
      <c r="E102" s="364"/>
      <c r="F102" s="364"/>
      <c r="G102" s="364"/>
      <c r="H102" s="896"/>
      <c r="I102" s="896"/>
      <c r="J102" s="896"/>
      <c r="K102" s="896"/>
      <c r="L102" s="896"/>
      <c r="M102" s="896"/>
      <c r="N102" s="896"/>
      <c r="O102" s="896"/>
      <c r="P102" s="896"/>
      <c r="Q102" s="896"/>
      <c r="R102" s="896"/>
      <c r="S102" s="896"/>
      <c r="T102" s="896"/>
      <c r="U102" s="896"/>
      <c r="V102" s="896"/>
      <c r="W102" s="896"/>
      <c r="X102" s="896"/>
      <c r="Y102" s="896"/>
      <c r="Z102" s="896"/>
      <c r="AA102" s="896"/>
      <c r="AB102" s="896"/>
      <c r="AC102" s="896"/>
      <c r="AD102" s="896"/>
      <c r="AE102" s="896"/>
      <c r="AF102" s="896"/>
      <c r="AG102" s="896"/>
      <c r="AH102" s="896"/>
      <c r="AI102" s="896"/>
      <c r="AJ102" s="896"/>
      <c r="AK102" s="896"/>
      <c r="AL102" s="896"/>
      <c r="AM102" s="896"/>
      <c r="AN102" s="896"/>
      <c r="AO102" s="896"/>
      <c r="AP102" s="896"/>
      <c r="AQ102" s="896"/>
      <c r="AR102" s="896"/>
      <c r="AS102" s="896"/>
      <c r="AT102" s="896"/>
      <c r="AU102" s="896"/>
      <c r="AV102" s="896"/>
      <c r="AW102" s="896"/>
      <c r="AX102" s="896"/>
      <c r="AY102" s="896"/>
      <c r="AZ102" s="896"/>
      <c r="BA102" s="896"/>
    </row>
    <row r="103" spans="8:53" ht="12.75">
      <c r="H103" s="896"/>
      <c r="I103" s="896"/>
      <c r="J103" s="896"/>
      <c r="K103" s="896"/>
      <c r="L103" s="896"/>
      <c r="M103" s="896"/>
      <c r="N103" s="896"/>
      <c r="O103" s="896"/>
      <c r="P103" s="896"/>
      <c r="Q103" s="896"/>
      <c r="R103" s="896"/>
      <c r="S103" s="896"/>
      <c r="T103" s="896"/>
      <c r="U103" s="896"/>
      <c r="V103" s="896"/>
      <c r="W103" s="896"/>
      <c r="X103" s="896"/>
      <c r="Y103" s="896"/>
      <c r="Z103" s="896"/>
      <c r="AA103" s="896"/>
      <c r="AB103" s="896"/>
      <c r="AC103" s="896"/>
      <c r="AD103" s="896"/>
      <c r="AE103" s="896"/>
      <c r="AF103" s="896"/>
      <c r="AG103" s="896"/>
      <c r="AH103" s="896"/>
      <c r="AI103" s="896"/>
      <c r="AJ103" s="896"/>
      <c r="AK103" s="896"/>
      <c r="AL103" s="896"/>
      <c r="AM103" s="896"/>
      <c r="AN103" s="896"/>
      <c r="AO103" s="896"/>
      <c r="AP103" s="896"/>
      <c r="AQ103" s="896"/>
      <c r="AR103" s="896"/>
      <c r="AS103" s="896"/>
      <c r="AT103" s="896"/>
      <c r="AU103" s="896"/>
      <c r="AV103" s="896"/>
      <c r="AW103" s="896"/>
      <c r="AX103" s="896"/>
      <c r="AY103" s="896"/>
      <c r="AZ103" s="896"/>
      <c r="BA103" s="896"/>
    </row>
    <row r="104" spans="1:53" ht="12.75">
      <c r="A104" s="896"/>
      <c r="B104" s="896"/>
      <c r="C104" s="897" t="s">
        <v>806</v>
      </c>
      <c r="D104" s="897" t="s">
        <v>1056</v>
      </c>
      <c r="E104" s="897" t="s">
        <v>729</v>
      </c>
      <c r="F104" s="897" t="s">
        <v>896</v>
      </c>
      <c r="G104" s="897" t="s">
        <v>731</v>
      </c>
      <c r="H104" s="949"/>
      <c r="I104" s="896"/>
      <c r="J104" s="896"/>
      <c r="K104" s="896"/>
      <c r="L104" s="896"/>
      <c r="M104" s="896"/>
      <c r="N104" s="896"/>
      <c r="O104" s="896"/>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96"/>
      <c r="AK104" s="896"/>
      <c r="AL104" s="896"/>
      <c r="AM104" s="896"/>
      <c r="AN104" s="896"/>
      <c r="AO104" s="896"/>
      <c r="AP104" s="896"/>
      <c r="AQ104" s="896"/>
      <c r="AR104" s="896"/>
      <c r="AS104" s="896"/>
      <c r="AT104" s="896"/>
      <c r="AU104" s="896"/>
      <c r="AV104" s="896"/>
      <c r="AW104" s="896"/>
      <c r="AX104" s="896"/>
      <c r="AY104" s="896"/>
      <c r="AZ104" s="896"/>
      <c r="BA104" s="896"/>
    </row>
    <row r="105" spans="1:53" ht="12.75">
      <c r="A105" s="896" t="s">
        <v>852</v>
      </c>
      <c r="B105" s="896"/>
      <c r="C105" s="896"/>
      <c r="D105" s="896"/>
      <c r="E105" s="896"/>
      <c r="F105" s="896"/>
      <c r="G105" s="896"/>
      <c r="H105" s="950"/>
      <c r="I105" s="896"/>
      <c r="J105" s="896"/>
      <c r="K105" s="896"/>
      <c r="L105" s="896"/>
      <c r="M105" s="896"/>
      <c r="N105" s="896"/>
      <c r="O105" s="896"/>
      <c r="P105" s="896"/>
      <c r="Q105" s="896"/>
      <c r="R105" s="896"/>
      <c r="S105" s="896"/>
      <c r="T105" s="896"/>
      <c r="U105" s="896"/>
      <c r="V105" s="896"/>
      <c r="W105" s="896"/>
      <c r="X105" s="896"/>
      <c r="Y105" s="896"/>
      <c r="Z105" s="896"/>
      <c r="AA105" s="896"/>
      <c r="AB105" s="896"/>
      <c r="AC105" s="896"/>
      <c r="AD105" s="896"/>
      <c r="AE105" s="896"/>
      <c r="AF105" s="896"/>
      <c r="AG105" s="896"/>
      <c r="AH105" s="896"/>
      <c r="AI105" s="896"/>
      <c r="AJ105" s="896"/>
      <c r="AK105" s="896"/>
      <c r="AL105" s="896"/>
      <c r="AM105" s="896"/>
      <c r="AN105" s="896"/>
      <c r="AO105" s="896"/>
      <c r="AP105" s="896"/>
      <c r="AQ105" s="896"/>
      <c r="AR105" s="896"/>
      <c r="AS105" s="896"/>
      <c r="AT105" s="896"/>
      <c r="AU105" s="896"/>
      <c r="AV105" s="896"/>
      <c r="AW105" s="896"/>
      <c r="AX105" s="896"/>
      <c r="AY105" s="896"/>
      <c r="AZ105" s="896"/>
      <c r="BA105" s="896"/>
    </row>
    <row r="106" spans="1:53" ht="12.75">
      <c r="A106" s="896" t="s">
        <v>568</v>
      </c>
      <c r="B106" s="896"/>
      <c r="C106" s="898">
        <v>593529</v>
      </c>
      <c r="D106" s="898">
        <v>390718</v>
      </c>
      <c r="E106" s="898">
        <v>105345</v>
      </c>
      <c r="F106" s="898">
        <v>31083</v>
      </c>
      <c r="G106" s="898">
        <v>2195909</v>
      </c>
      <c r="H106" s="907"/>
      <c r="I106" s="896"/>
      <c r="J106" s="896"/>
      <c r="K106" s="896"/>
      <c r="L106" s="896"/>
      <c r="M106" s="896"/>
      <c r="N106" s="896"/>
      <c r="O106" s="896"/>
      <c r="P106" s="896"/>
      <c r="Q106" s="896"/>
      <c r="R106" s="896"/>
      <c r="S106" s="896"/>
      <c r="T106" s="896"/>
      <c r="U106" s="896"/>
      <c r="V106" s="896"/>
      <c r="W106" s="896"/>
      <c r="X106" s="896"/>
      <c r="Y106" s="896"/>
      <c r="Z106" s="896"/>
      <c r="AA106" s="896"/>
      <c r="AB106" s="896"/>
      <c r="AC106" s="896"/>
      <c r="AD106" s="896"/>
      <c r="AE106" s="896"/>
      <c r="AF106" s="896"/>
      <c r="AG106" s="896"/>
      <c r="AH106" s="896"/>
      <c r="AI106" s="896"/>
      <c r="AJ106" s="896"/>
      <c r="AK106" s="896"/>
      <c r="AL106" s="896"/>
      <c r="AM106" s="896"/>
      <c r="AN106" s="896"/>
      <c r="AO106" s="896"/>
      <c r="AP106" s="896"/>
      <c r="AQ106" s="896"/>
      <c r="AR106" s="896"/>
      <c r="AS106" s="896"/>
      <c r="AT106" s="896"/>
      <c r="AU106" s="896"/>
      <c r="AV106" s="896"/>
      <c r="AW106" s="896"/>
      <c r="AX106" s="896"/>
      <c r="AY106" s="896"/>
      <c r="AZ106" s="896"/>
      <c r="BA106" s="896"/>
    </row>
    <row r="107" spans="1:53" ht="12.75">
      <c r="A107" s="896" t="s">
        <v>893</v>
      </c>
      <c r="B107" s="896"/>
      <c r="C107" s="899">
        <v>567680</v>
      </c>
      <c r="D107" s="899">
        <v>676813</v>
      </c>
      <c r="E107" s="899">
        <v>117218</v>
      </c>
      <c r="F107" s="899">
        <v>26776</v>
      </c>
      <c r="G107" s="899">
        <v>2233129</v>
      </c>
      <c r="H107" s="899"/>
      <c r="I107" s="896"/>
      <c r="J107" s="896"/>
      <c r="K107" s="896"/>
      <c r="L107" s="896"/>
      <c r="M107" s="896"/>
      <c r="N107" s="896"/>
      <c r="O107" s="896"/>
      <c r="P107" s="896"/>
      <c r="Q107" s="896"/>
      <c r="R107" s="896"/>
      <c r="S107" s="896"/>
      <c r="T107" s="896"/>
      <c r="U107" s="896"/>
      <c r="V107" s="896"/>
      <c r="W107" s="896"/>
      <c r="X107" s="896"/>
      <c r="Y107" s="896"/>
      <c r="Z107" s="896"/>
      <c r="AA107" s="896"/>
      <c r="AB107" s="896"/>
      <c r="AC107" s="896"/>
      <c r="AD107" s="896"/>
      <c r="AE107" s="896"/>
      <c r="AF107" s="896"/>
      <c r="AG107" s="896"/>
      <c r="AH107" s="896"/>
      <c r="AI107" s="896"/>
      <c r="AJ107" s="896"/>
      <c r="AK107" s="896"/>
      <c r="AL107" s="896"/>
      <c r="AM107" s="896"/>
      <c r="AN107" s="896"/>
      <c r="AO107" s="896"/>
      <c r="AP107" s="896"/>
      <c r="AQ107" s="896"/>
      <c r="AR107" s="896"/>
      <c r="AS107" s="896"/>
      <c r="AT107" s="896"/>
      <c r="AU107" s="896"/>
      <c r="AV107" s="896"/>
      <c r="AW107" s="896"/>
      <c r="AX107" s="896"/>
      <c r="AY107" s="896"/>
      <c r="AZ107" s="896"/>
      <c r="BA107" s="896"/>
    </row>
    <row r="108" spans="1:53" ht="12.75">
      <c r="A108" s="896" t="s">
        <v>894</v>
      </c>
      <c r="B108" s="896"/>
      <c r="C108" s="899">
        <v>757668.301</v>
      </c>
      <c r="D108" s="899">
        <v>322370.864</v>
      </c>
      <c r="E108" s="899">
        <v>106255.321</v>
      </c>
      <c r="F108" s="899">
        <v>85699.618</v>
      </c>
      <c r="G108" s="899">
        <v>1150227.278</v>
      </c>
      <c r="H108" s="899"/>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6"/>
      <c r="AU108" s="896"/>
      <c r="AV108" s="896"/>
      <c r="AW108" s="896"/>
      <c r="AX108" s="896"/>
      <c r="AY108" s="896"/>
      <c r="AZ108" s="896"/>
      <c r="BA108" s="896"/>
    </row>
    <row r="109" spans="1:53" ht="12.75">
      <c r="A109" s="896" t="s">
        <v>895</v>
      </c>
      <c r="B109" s="896"/>
      <c r="C109" s="900">
        <v>2200</v>
      </c>
      <c r="D109" s="900">
        <v>323</v>
      </c>
      <c r="E109" s="900">
        <v>213637</v>
      </c>
      <c r="F109" s="900"/>
      <c r="G109" s="900">
        <v>1124495</v>
      </c>
      <c r="H109" s="899"/>
      <c r="I109" s="896"/>
      <c r="J109" s="896"/>
      <c r="K109" s="896"/>
      <c r="L109" s="896"/>
      <c r="M109" s="896"/>
      <c r="N109" s="896"/>
      <c r="O109" s="896"/>
      <c r="P109" s="896"/>
      <c r="Q109" s="896"/>
      <c r="R109" s="896"/>
      <c r="S109" s="896"/>
      <c r="T109" s="896"/>
      <c r="U109" s="896"/>
      <c r="V109" s="896"/>
      <c r="W109" s="896"/>
      <c r="X109" s="896"/>
      <c r="Y109" s="896"/>
      <c r="Z109" s="896"/>
      <c r="AA109" s="896"/>
      <c r="AB109" s="896"/>
      <c r="AC109" s="896"/>
      <c r="AD109" s="896"/>
      <c r="AE109" s="896"/>
      <c r="AF109" s="896"/>
      <c r="AG109" s="896"/>
      <c r="AH109" s="896"/>
      <c r="AI109" s="896"/>
      <c r="AJ109" s="896"/>
      <c r="AK109" s="896"/>
      <c r="AL109" s="896"/>
      <c r="AM109" s="896"/>
      <c r="AN109" s="896"/>
      <c r="AO109" s="896"/>
      <c r="AP109" s="896"/>
      <c r="AQ109" s="896"/>
      <c r="AR109" s="896"/>
      <c r="AS109" s="896"/>
      <c r="AT109" s="896"/>
      <c r="AU109" s="896"/>
      <c r="AV109" s="896"/>
      <c r="AW109" s="896"/>
      <c r="AX109" s="896"/>
      <c r="AY109" s="896"/>
      <c r="AZ109" s="896"/>
      <c r="BA109" s="896"/>
    </row>
    <row r="110" spans="1:53" ht="12.75">
      <c r="A110" s="896" t="s">
        <v>314</v>
      </c>
      <c r="B110" s="896"/>
      <c r="C110" s="899">
        <v>1327548.301</v>
      </c>
      <c r="D110" s="899">
        <v>999506.8640000001</v>
      </c>
      <c r="E110" s="899">
        <v>437110.321</v>
      </c>
      <c r="F110" s="899">
        <v>112475.618</v>
      </c>
      <c r="G110" s="899">
        <v>4507851.278</v>
      </c>
      <c r="H110" s="899"/>
      <c r="I110" s="896"/>
      <c r="J110" s="896"/>
      <c r="K110" s="896"/>
      <c r="L110" s="896"/>
      <c r="M110" s="896"/>
      <c r="N110" s="896"/>
      <c r="O110" s="896"/>
      <c r="P110" s="896"/>
      <c r="Q110" s="896"/>
      <c r="R110" s="896"/>
      <c r="S110" s="896"/>
      <c r="T110" s="896"/>
      <c r="U110" s="896"/>
      <c r="V110" s="896"/>
      <c r="W110" s="896"/>
      <c r="X110" s="896"/>
      <c r="Y110" s="896"/>
      <c r="Z110" s="896"/>
      <c r="AA110" s="896"/>
      <c r="AB110" s="896"/>
      <c r="AC110" s="896"/>
      <c r="AD110" s="896"/>
      <c r="AE110" s="896"/>
      <c r="AF110" s="896"/>
      <c r="AG110" s="896"/>
      <c r="AH110" s="896"/>
      <c r="AI110" s="896"/>
      <c r="AJ110" s="896"/>
      <c r="AK110" s="896"/>
      <c r="AL110" s="896"/>
      <c r="AM110" s="896"/>
      <c r="AN110" s="896"/>
      <c r="AO110" s="896"/>
      <c r="AP110" s="896"/>
      <c r="AQ110" s="896"/>
      <c r="AR110" s="896"/>
      <c r="AS110" s="896"/>
      <c r="AT110" s="896"/>
      <c r="AU110" s="896"/>
      <c r="AV110" s="896"/>
      <c r="AW110" s="896"/>
      <c r="AX110" s="896"/>
      <c r="AY110" s="896"/>
      <c r="AZ110" s="896"/>
      <c r="BA110" s="896"/>
    </row>
    <row r="111" spans="1:53" ht="12.75">
      <c r="A111" s="896" t="s">
        <v>853</v>
      </c>
      <c r="B111" s="896"/>
      <c r="C111" s="899">
        <v>3693.15372</v>
      </c>
      <c r="D111" s="899">
        <v>4614.569</v>
      </c>
      <c r="E111" s="899"/>
      <c r="F111" s="899"/>
      <c r="G111" s="899">
        <v>24760.583560000003</v>
      </c>
      <c r="H111" s="899"/>
      <c r="I111" s="896"/>
      <c r="J111" s="896"/>
      <c r="K111" s="896"/>
      <c r="L111" s="896"/>
      <c r="M111" s="896"/>
      <c r="N111" s="896"/>
      <c r="O111" s="896"/>
      <c r="P111" s="896"/>
      <c r="Q111" s="896"/>
      <c r="R111" s="896"/>
      <c r="S111" s="896"/>
      <c r="T111" s="896"/>
      <c r="U111" s="896"/>
      <c r="V111" s="896"/>
      <c r="W111" s="896"/>
      <c r="X111" s="896"/>
      <c r="Y111" s="896"/>
      <c r="Z111" s="896"/>
      <c r="AA111" s="896"/>
      <c r="AB111" s="896"/>
      <c r="AC111" s="896"/>
      <c r="AD111" s="896"/>
      <c r="AE111" s="896"/>
      <c r="AF111" s="896"/>
      <c r="AG111" s="896"/>
      <c r="AH111" s="896"/>
      <c r="AI111" s="896"/>
      <c r="AJ111" s="896"/>
      <c r="AK111" s="896"/>
      <c r="AL111" s="896"/>
      <c r="AM111" s="896"/>
      <c r="AN111" s="896"/>
      <c r="AO111" s="896"/>
      <c r="AP111" s="896"/>
      <c r="AQ111" s="896"/>
      <c r="AR111" s="896"/>
      <c r="AS111" s="896"/>
      <c r="AT111" s="896"/>
      <c r="AU111" s="896"/>
      <c r="AV111" s="896"/>
      <c r="AW111" s="896"/>
      <c r="AX111" s="896"/>
      <c r="AY111" s="896"/>
      <c r="AZ111" s="896"/>
      <c r="BA111" s="896"/>
    </row>
    <row r="112" spans="1:53" ht="12.75">
      <c r="A112" s="896" t="s">
        <v>854</v>
      </c>
      <c r="B112" s="896"/>
      <c r="C112" s="900"/>
      <c r="D112" s="900"/>
      <c r="E112" s="900"/>
      <c r="F112" s="900"/>
      <c r="G112" s="900"/>
      <c r="H112" s="899"/>
      <c r="I112" s="896"/>
      <c r="J112" s="896"/>
      <c r="K112" s="896"/>
      <c r="L112" s="896"/>
      <c r="M112" s="896"/>
      <c r="N112" s="896"/>
      <c r="O112" s="896"/>
      <c r="P112" s="896"/>
      <c r="Q112" s="896"/>
      <c r="R112" s="896"/>
      <c r="S112" s="896"/>
      <c r="T112" s="896"/>
      <c r="U112" s="896"/>
      <c r="V112" s="896"/>
      <c r="W112" s="896"/>
      <c r="X112" s="896"/>
      <c r="Y112" s="896"/>
      <c r="Z112" s="896"/>
      <c r="AA112" s="896"/>
      <c r="AB112" s="896"/>
      <c r="AC112" s="896"/>
      <c r="AD112" s="896"/>
      <c r="AE112" s="896"/>
      <c r="AF112" s="896"/>
      <c r="AG112" s="896"/>
      <c r="AH112" s="896"/>
      <c r="AI112" s="896"/>
      <c r="AJ112" s="896"/>
      <c r="AK112" s="896"/>
      <c r="AL112" s="896"/>
      <c r="AM112" s="896"/>
      <c r="AN112" s="896"/>
      <c r="AO112" s="896"/>
      <c r="AP112" s="896"/>
      <c r="AQ112" s="896"/>
      <c r="AR112" s="896"/>
      <c r="AS112" s="896"/>
      <c r="AT112" s="896"/>
      <c r="AU112" s="896"/>
      <c r="AV112" s="896"/>
      <c r="AW112" s="896"/>
      <c r="AX112" s="896"/>
      <c r="AY112" s="896"/>
      <c r="AZ112" s="896"/>
      <c r="BA112" s="896"/>
    </row>
    <row r="113" spans="1:53" ht="12.75">
      <c r="A113" s="896" t="s">
        <v>317</v>
      </c>
      <c r="B113" s="896"/>
      <c r="C113" s="900">
        <v>-3693.15372</v>
      </c>
      <c r="D113" s="900">
        <v>-4614.569</v>
      </c>
      <c r="E113" s="900"/>
      <c r="F113" s="900"/>
      <c r="G113" s="900">
        <v>-24760.583560000003</v>
      </c>
      <c r="H113" s="899"/>
      <c r="I113" s="896"/>
      <c r="J113" s="896"/>
      <c r="K113" s="896"/>
      <c r="L113" s="896"/>
      <c r="M113" s="896"/>
      <c r="N113" s="896"/>
      <c r="O113" s="896"/>
      <c r="P113" s="896"/>
      <c r="Q113" s="896"/>
      <c r="R113" s="896"/>
      <c r="S113" s="896"/>
      <c r="T113" s="896"/>
      <c r="U113" s="896"/>
      <c r="V113" s="896"/>
      <c r="W113" s="896"/>
      <c r="X113" s="896"/>
      <c r="Y113" s="896"/>
      <c r="Z113" s="896"/>
      <c r="AA113" s="896"/>
      <c r="AB113" s="896"/>
      <c r="AC113" s="896"/>
      <c r="AD113" s="896"/>
      <c r="AE113" s="896"/>
      <c r="AF113" s="896"/>
      <c r="AG113" s="896"/>
      <c r="AH113" s="896"/>
      <c r="AI113" s="896"/>
      <c r="AJ113" s="896"/>
      <c r="AK113" s="896"/>
      <c r="AL113" s="896"/>
      <c r="AM113" s="896"/>
      <c r="AN113" s="896"/>
      <c r="AO113" s="896"/>
      <c r="AP113" s="896"/>
      <c r="AQ113" s="896"/>
      <c r="AR113" s="896"/>
      <c r="AS113" s="896"/>
      <c r="AT113" s="896"/>
      <c r="AU113" s="896"/>
      <c r="AV113" s="896"/>
      <c r="AW113" s="896"/>
      <c r="AX113" s="896"/>
      <c r="AY113" s="896"/>
      <c r="AZ113" s="896"/>
      <c r="BA113" s="896"/>
    </row>
    <row r="114" spans="1:53" ht="12.75">
      <c r="A114" s="896" t="s">
        <v>855</v>
      </c>
      <c r="B114" s="896"/>
      <c r="C114" s="901">
        <v>1323855.14728</v>
      </c>
      <c r="D114" s="901">
        <v>994892.295</v>
      </c>
      <c r="E114" s="901">
        <v>437110.321</v>
      </c>
      <c r="F114" s="901">
        <v>112475.618</v>
      </c>
      <c r="G114" s="901">
        <v>4483090.69444</v>
      </c>
      <c r="H114" s="899"/>
      <c r="I114" s="896"/>
      <c r="J114" s="896"/>
      <c r="K114" s="896"/>
      <c r="L114" s="896"/>
      <c r="M114" s="896"/>
      <c r="N114" s="896"/>
      <c r="O114" s="896"/>
      <c r="P114" s="896"/>
      <c r="Q114" s="896"/>
      <c r="R114" s="896"/>
      <c r="S114" s="896"/>
      <c r="T114" s="896"/>
      <c r="U114" s="896"/>
      <c r="V114" s="896"/>
      <c r="W114" s="896"/>
      <c r="X114" s="896"/>
      <c r="Y114" s="896"/>
      <c r="Z114" s="896"/>
      <c r="AA114" s="896"/>
      <c r="AB114" s="896"/>
      <c r="AC114" s="896"/>
      <c r="AD114" s="896"/>
      <c r="AE114" s="896"/>
      <c r="AF114" s="896"/>
      <c r="AG114" s="896"/>
      <c r="AH114" s="896"/>
      <c r="AI114" s="896"/>
      <c r="AJ114" s="896"/>
      <c r="AK114" s="896"/>
      <c r="AL114" s="896"/>
      <c r="AM114" s="896"/>
      <c r="AN114" s="896"/>
      <c r="AO114" s="896"/>
      <c r="AP114" s="896"/>
      <c r="AQ114" s="896"/>
      <c r="AR114" s="896"/>
      <c r="AS114" s="896"/>
      <c r="AT114" s="896"/>
      <c r="AU114" s="896"/>
      <c r="AV114" s="896"/>
      <c r="AW114" s="896"/>
      <c r="AX114" s="896"/>
      <c r="AY114" s="896"/>
      <c r="AZ114" s="896"/>
      <c r="BA114" s="896"/>
    </row>
    <row r="115" spans="1:53" ht="12.75">
      <c r="A115" s="896" t="s">
        <v>856</v>
      </c>
      <c r="B115" s="896"/>
      <c r="C115" s="899"/>
      <c r="D115" s="899">
        <v>47069</v>
      </c>
      <c r="E115" s="899"/>
      <c r="F115" s="946" t="s">
        <v>263</v>
      </c>
      <c r="G115" s="899">
        <v>800801</v>
      </c>
      <c r="H115" s="899"/>
      <c r="I115" s="896"/>
      <c r="J115" s="896"/>
      <c r="K115" s="896"/>
      <c r="L115" s="896"/>
      <c r="M115" s="896"/>
      <c r="N115" s="896"/>
      <c r="O115" s="896"/>
      <c r="P115" s="896"/>
      <c r="Q115" s="896"/>
      <c r="R115" s="896"/>
      <c r="S115" s="896"/>
      <c r="T115" s="896"/>
      <c r="U115" s="896"/>
      <c r="V115" s="896"/>
      <c r="W115" s="896"/>
      <c r="X115" s="896"/>
      <c r="Y115" s="896"/>
      <c r="Z115" s="896"/>
      <c r="AA115" s="896"/>
      <c r="AB115" s="896"/>
      <c r="AC115" s="896"/>
      <c r="AD115" s="896"/>
      <c r="AE115" s="896"/>
      <c r="AF115" s="896"/>
      <c r="AG115" s="896"/>
      <c r="AH115" s="896"/>
      <c r="AI115" s="896"/>
      <c r="AJ115" s="896"/>
      <c r="AK115" s="896"/>
      <c r="AL115" s="896"/>
      <c r="AM115" s="896"/>
      <c r="AN115" s="896"/>
      <c r="AO115" s="896"/>
      <c r="AP115" s="896"/>
      <c r="AQ115" s="896"/>
      <c r="AR115" s="896"/>
      <c r="AS115" s="896"/>
      <c r="AT115" s="896"/>
      <c r="AU115" s="896"/>
      <c r="AV115" s="896"/>
      <c r="AW115" s="896"/>
      <c r="AX115" s="896"/>
      <c r="AY115" s="896"/>
      <c r="AZ115" s="896"/>
      <c r="BA115" s="896"/>
    </row>
    <row r="116" spans="1:53" ht="12.75">
      <c r="A116" s="896" t="s">
        <v>476</v>
      </c>
      <c r="B116" s="896"/>
      <c r="C116" s="900">
        <v>98082</v>
      </c>
      <c r="D116" s="900"/>
      <c r="E116" s="900"/>
      <c r="F116" s="947" t="s">
        <v>263</v>
      </c>
      <c r="G116" s="900">
        <v>73101</v>
      </c>
      <c r="H116" s="899"/>
      <c r="I116" s="896"/>
      <c r="J116" s="896"/>
      <c r="K116" s="896"/>
      <c r="L116" s="896"/>
      <c r="M116" s="896"/>
      <c r="N116" s="896"/>
      <c r="O116" s="896"/>
      <c r="P116" s="896"/>
      <c r="Q116" s="896"/>
      <c r="R116" s="896"/>
      <c r="S116" s="896"/>
      <c r="T116" s="896"/>
      <c r="U116" s="896"/>
      <c r="V116" s="896"/>
      <c r="W116" s="896"/>
      <c r="X116" s="896"/>
      <c r="Y116" s="896"/>
      <c r="Z116" s="896"/>
      <c r="AA116" s="896"/>
      <c r="AB116" s="896"/>
      <c r="AC116" s="896"/>
      <c r="AD116" s="896"/>
      <c r="AE116" s="896"/>
      <c r="AF116" s="896"/>
      <c r="AG116" s="896"/>
      <c r="AH116" s="896"/>
      <c r="AI116" s="896"/>
      <c r="AJ116" s="896"/>
      <c r="AK116" s="896"/>
      <c r="AL116" s="896"/>
      <c r="AM116" s="896"/>
      <c r="AN116" s="896"/>
      <c r="AO116" s="896"/>
      <c r="AP116" s="896"/>
      <c r="AQ116" s="896"/>
      <c r="AR116" s="896"/>
      <c r="AS116" s="896"/>
      <c r="AT116" s="896"/>
      <c r="AU116" s="896"/>
      <c r="AV116" s="896"/>
      <c r="AW116" s="896"/>
      <c r="AX116" s="896"/>
      <c r="AY116" s="896"/>
      <c r="AZ116" s="896"/>
      <c r="BA116" s="896"/>
    </row>
    <row r="117" spans="1:53" ht="12.75">
      <c r="A117" s="896" t="s">
        <v>857</v>
      </c>
      <c r="B117" s="896"/>
      <c r="C117" s="901">
        <v>98082</v>
      </c>
      <c r="D117" s="901">
        <v>47069</v>
      </c>
      <c r="E117" s="901"/>
      <c r="F117" s="901"/>
      <c r="G117" s="901">
        <v>873902</v>
      </c>
      <c r="H117" s="899"/>
      <c r="I117" s="896"/>
      <c r="J117" s="896"/>
      <c r="K117" s="896"/>
      <c r="L117" s="896"/>
      <c r="M117" s="896"/>
      <c r="N117" s="896"/>
      <c r="O117" s="896"/>
      <c r="P117" s="896"/>
      <c r="Q117" s="896"/>
      <c r="R117" s="896"/>
      <c r="S117" s="896"/>
      <c r="T117" s="896"/>
      <c r="U117" s="896"/>
      <c r="V117" s="896"/>
      <c r="W117" s="896"/>
      <c r="X117" s="896"/>
      <c r="Y117" s="896"/>
      <c r="Z117" s="896"/>
      <c r="AA117" s="896"/>
      <c r="AB117" s="896"/>
      <c r="AC117" s="896"/>
      <c r="AD117" s="896"/>
      <c r="AE117" s="896"/>
      <c r="AF117" s="896"/>
      <c r="AG117" s="896"/>
      <c r="AH117" s="896"/>
      <c r="AI117" s="896"/>
      <c r="AJ117" s="896"/>
      <c r="AK117" s="896"/>
      <c r="AL117" s="896"/>
      <c r="AM117" s="896"/>
      <c r="AN117" s="896"/>
      <c r="AO117" s="896"/>
      <c r="AP117" s="896"/>
      <c r="AQ117" s="896"/>
      <c r="AR117" s="896"/>
      <c r="AS117" s="896"/>
      <c r="AT117" s="896"/>
      <c r="AU117" s="896"/>
      <c r="AV117" s="896"/>
      <c r="AW117" s="896"/>
      <c r="AX117" s="896"/>
      <c r="AY117" s="896"/>
      <c r="AZ117" s="896"/>
      <c r="BA117" s="896"/>
    </row>
    <row r="118" spans="1:53" ht="12.75">
      <c r="A118" s="896" t="s">
        <v>858</v>
      </c>
      <c r="B118" s="896"/>
      <c r="C118" s="901">
        <v>2015466.14728</v>
      </c>
      <c r="D118" s="901">
        <v>1432679.295</v>
      </c>
      <c r="E118" s="901">
        <v>542455.321</v>
      </c>
      <c r="F118" s="901">
        <v>143558.61800000002</v>
      </c>
      <c r="G118" s="901">
        <v>7552901.69444</v>
      </c>
      <c r="H118" s="899"/>
      <c r="I118" s="896"/>
      <c r="J118" s="896"/>
      <c r="K118" s="896"/>
      <c r="L118" s="896"/>
      <c r="M118" s="896"/>
      <c r="N118" s="896"/>
      <c r="O118" s="896"/>
      <c r="P118" s="896"/>
      <c r="Q118" s="896"/>
      <c r="R118" s="896"/>
      <c r="S118" s="896"/>
      <c r="T118" s="896"/>
      <c r="U118" s="896"/>
      <c r="V118" s="896"/>
      <c r="W118" s="896"/>
      <c r="X118" s="896"/>
      <c r="Y118" s="896"/>
      <c r="Z118" s="896"/>
      <c r="AA118" s="896"/>
      <c r="AB118" s="896"/>
      <c r="AC118" s="896"/>
      <c r="AD118" s="896"/>
      <c r="AE118" s="896"/>
      <c r="AF118" s="896"/>
      <c r="AG118" s="896"/>
      <c r="AH118" s="896"/>
      <c r="AI118" s="896"/>
      <c r="AJ118" s="896"/>
      <c r="AK118" s="896"/>
      <c r="AL118" s="896"/>
      <c r="AM118" s="896"/>
      <c r="AN118" s="896"/>
      <c r="AO118" s="896"/>
      <c r="AP118" s="896"/>
      <c r="AQ118" s="896"/>
      <c r="AR118" s="896"/>
      <c r="AS118" s="896"/>
      <c r="AT118" s="896"/>
      <c r="AU118" s="896"/>
      <c r="AV118" s="896"/>
      <c r="AW118" s="896"/>
      <c r="AX118" s="896"/>
      <c r="AY118" s="896"/>
      <c r="AZ118" s="896"/>
      <c r="BA118" s="896"/>
    </row>
    <row r="119" spans="1:53" ht="12.75">
      <c r="A119" s="896" t="s">
        <v>859</v>
      </c>
      <c r="B119" s="896"/>
      <c r="C119" s="899"/>
      <c r="D119" s="899"/>
      <c r="E119" s="899"/>
      <c r="F119" s="899"/>
      <c r="G119" s="899">
        <v>1046027</v>
      </c>
      <c r="H119" s="899"/>
      <c r="I119" s="896"/>
      <c r="J119" s="896"/>
      <c r="K119" s="896"/>
      <c r="L119" s="896"/>
      <c r="M119" s="896"/>
      <c r="N119" s="896"/>
      <c r="O119" s="896"/>
      <c r="P119" s="896"/>
      <c r="Q119" s="896"/>
      <c r="R119" s="896"/>
      <c r="S119" s="896"/>
      <c r="T119" s="896"/>
      <c r="U119" s="896"/>
      <c r="V119" s="896"/>
      <c r="W119" s="896"/>
      <c r="X119" s="896"/>
      <c r="Y119" s="896"/>
      <c r="Z119" s="896"/>
      <c r="AA119" s="896"/>
      <c r="AB119" s="896"/>
      <c r="AC119" s="896"/>
      <c r="AD119" s="896"/>
      <c r="AE119" s="896"/>
      <c r="AF119" s="896"/>
      <c r="AG119" s="896"/>
      <c r="AH119" s="896"/>
      <c r="AI119" s="896"/>
      <c r="AJ119" s="896"/>
      <c r="AK119" s="896"/>
      <c r="AL119" s="896"/>
      <c r="AM119" s="896"/>
      <c r="AN119" s="896"/>
      <c r="AO119" s="896"/>
      <c r="AP119" s="896"/>
      <c r="AQ119" s="896"/>
      <c r="AR119" s="896"/>
      <c r="AS119" s="896"/>
      <c r="AT119" s="896"/>
      <c r="AU119" s="896"/>
      <c r="AV119" s="896"/>
      <c r="AW119" s="896"/>
      <c r="AX119" s="896"/>
      <c r="AY119" s="896"/>
      <c r="AZ119" s="896"/>
      <c r="BA119" s="896"/>
    </row>
    <row r="120" spans="1:53" ht="12.75">
      <c r="A120" s="896" t="s">
        <v>861</v>
      </c>
      <c r="B120" s="896"/>
      <c r="C120" s="900">
        <v>4071</v>
      </c>
      <c r="D120" s="900"/>
      <c r="E120" s="900"/>
      <c r="F120" s="900"/>
      <c r="G120" s="900">
        <v>15872</v>
      </c>
      <c r="H120" s="899"/>
      <c r="I120" s="896"/>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6"/>
      <c r="AL120" s="896"/>
      <c r="AM120" s="896"/>
      <c r="AN120" s="896"/>
      <c r="AO120" s="896"/>
      <c r="AP120" s="896"/>
      <c r="AQ120" s="896"/>
      <c r="AR120" s="896"/>
      <c r="AS120" s="896"/>
      <c r="AT120" s="896"/>
      <c r="AU120" s="896"/>
      <c r="AV120" s="896"/>
      <c r="AW120" s="896"/>
      <c r="AX120" s="896"/>
      <c r="AY120" s="896"/>
      <c r="AZ120" s="896"/>
      <c r="BA120" s="896"/>
    </row>
    <row r="121" spans="1:53" ht="12.75">
      <c r="A121" s="896" t="s">
        <v>860</v>
      </c>
      <c r="B121" s="896"/>
      <c r="C121" s="901">
        <v>4071</v>
      </c>
      <c r="D121" s="901"/>
      <c r="E121" s="901"/>
      <c r="F121" s="901"/>
      <c r="G121" s="901">
        <v>1061899</v>
      </c>
      <c r="H121" s="899"/>
      <c r="I121" s="896"/>
      <c r="J121" s="896"/>
      <c r="K121" s="896"/>
      <c r="L121" s="896"/>
      <c r="M121" s="896"/>
      <c r="N121" s="896"/>
      <c r="O121" s="896"/>
      <c r="P121" s="896"/>
      <c r="Q121" s="896"/>
      <c r="R121" s="896"/>
      <c r="S121" s="896"/>
      <c r="T121" s="896"/>
      <c r="U121" s="896"/>
      <c r="V121" s="896"/>
      <c r="W121" s="896"/>
      <c r="X121" s="896"/>
      <c r="Y121" s="896"/>
      <c r="Z121" s="896"/>
      <c r="AA121" s="896"/>
      <c r="AB121" s="896"/>
      <c r="AC121" s="896"/>
      <c r="AD121" s="896"/>
      <c r="AE121" s="896"/>
      <c r="AF121" s="896"/>
      <c r="AG121" s="896"/>
      <c r="AH121" s="896"/>
      <c r="AI121" s="896"/>
      <c r="AJ121" s="896"/>
      <c r="AK121" s="896"/>
      <c r="AL121" s="896"/>
      <c r="AM121" s="896"/>
      <c r="AN121" s="896"/>
      <c r="AO121" s="896"/>
      <c r="AP121" s="896"/>
      <c r="AQ121" s="896"/>
      <c r="AR121" s="896"/>
      <c r="AS121" s="896"/>
      <c r="AT121" s="896"/>
      <c r="AU121" s="896"/>
      <c r="AV121" s="896"/>
      <c r="AW121" s="896"/>
      <c r="AX121" s="896"/>
      <c r="AY121" s="896"/>
      <c r="AZ121" s="896"/>
      <c r="BA121" s="896"/>
    </row>
    <row r="122" spans="1:8" ht="12.75">
      <c r="A122" s="896" t="s">
        <v>862</v>
      </c>
      <c r="B122" s="896"/>
      <c r="C122" s="899">
        <v>465824.725182</v>
      </c>
      <c r="D122" s="899">
        <v>633920.09964</v>
      </c>
      <c r="E122" s="899"/>
      <c r="F122" s="899">
        <v>4988.8136775</v>
      </c>
      <c r="G122" s="899">
        <v>5031047.6952599995</v>
      </c>
      <c r="H122" s="899"/>
    </row>
    <row r="123" spans="1:8" ht="12.75">
      <c r="A123" s="896" t="s">
        <v>863</v>
      </c>
      <c r="B123" s="896"/>
      <c r="C123" s="899"/>
      <c r="D123" s="899"/>
      <c r="E123" s="899"/>
      <c r="F123" s="899"/>
      <c r="G123" s="899">
        <v>1935025.20888</v>
      </c>
      <c r="H123" s="899"/>
    </row>
    <row r="124" spans="1:8" ht="12.75">
      <c r="A124" s="896" t="s">
        <v>864</v>
      </c>
      <c r="B124" s="896"/>
      <c r="C124" s="900">
        <v>9473.776729518542</v>
      </c>
      <c r="D124" s="900">
        <v>7877.525390209304</v>
      </c>
      <c r="E124" s="900">
        <v>2067.747418931199</v>
      </c>
      <c r="F124" s="900">
        <v>566.2375435340401</v>
      </c>
      <c r="G124" s="900">
        <v>59391.64005021725</v>
      </c>
      <c r="H124" s="899"/>
    </row>
    <row r="125" spans="1:8" ht="12.75">
      <c r="A125" s="902" t="s">
        <v>865</v>
      </c>
      <c r="B125" s="896"/>
      <c r="C125" s="901">
        <v>2494835.6491915183</v>
      </c>
      <c r="D125" s="901">
        <v>2074476.9200302095</v>
      </c>
      <c r="E125" s="901">
        <v>544523.0684189312</v>
      </c>
      <c r="F125" s="901">
        <v>149113.66922103407</v>
      </c>
      <c r="G125" s="901">
        <v>15640265.238630217</v>
      </c>
      <c r="H125" s="899"/>
    </row>
    <row r="126" spans="1:8" ht="12.75">
      <c r="A126" s="896" t="s">
        <v>866</v>
      </c>
      <c r="B126" s="896"/>
      <c r="C126" s="899">
        <v>8404.582162181492</v>
      </c>
      <c r="D126" s="899">
        <v>4356.278145855749</v>
      </c>
      <c r="E126" s="899">
        <v>2128.933186770171</v>
      </c>
      <c r="F126" s="899">
        <v>957.0742736572247</v>
      </c>
      <c r="G126" s="899">
        <v>33311.630694702435</v>
      </c>
      <c r="H126" s="899"/>
    </row>
    <row r="127" spans="1:8" ht="12.75">
      <c r="A127" s="896" t="s">
        <v>868</v>
      </c>
      <c r="B127" s="896"/>
      <c r="C127" s="899">
        <v>3490.8795988588486</v>
      </c>
      <c r="D127" s="899">
        <v>1809.3989936526832</v>
      </c>
      <c r="E127" s="899">
        <v>884.2616189143819</v>
      </c>
      <c r="F127" s="899">
        <v>397.5249443733748</v>
      </c>
      <c r="G127" s="899">
        <v>13836.130072012233</v>
      </c>
      <c r="H127" s="899"/>
    </row>
    <row r="128" spans="1:8" ht="12.75">
      <c r="A128" s="896" t="s">
        <v>867</v>
      </c>
      <c r="B128" s="896"/>
      <c r="C128" s="900">
        <v>25428.824376521567</v>
      </c>
      <c r="D128" s="900">
        <v>13180.313996417886</v>
      </c>
      <c r="E128" s="900">
        <v>6441.280133987701</v>
      </c>
      <c r="F128" s="900">
        <v>2895.7148791558157</v>
      </c>
      <c r="G128" s="900">
        <v>100787.35507432609</v>
      </c>
      <c r="H128" s="899"/>
    </row>
    <row r="129" spans="1:8" ht="12.75">
      <c r="A129" s="896" t="s">
        <v>319</v>
      </c>
      <c r="B129" s="896"/>
      <c r="C129" s="901">
        <v>37324.28613756191</v>
      </c>
      <c r="D129" s="901">
        <v>19345.99113592632</v>
      </c>
      <c r="E129" s="901">
        <v>9454.474939672255</v>
      </c>
      <c r="F129" s="901">
        <v>4250.314097186415</v>
      </c>
      <c r="G129" s="901">
        <v>147935.11584104074</v>
      </c>
      <c r="H129" s="899"/>
    </row>
    <row r="130" spans="1:8" ht="12.75">
      <c r="A130" s="896" t="s">
        <v>869</v>
      </c>
      <c r="B130" s="896"/>
      <c r="C130" s="899">
        <v>1601009</v>
      </c>
      <c r="D130" s="899">
        <v>1264493</v>
      </c>
      <c r="E130" s="899">
        <v>676383</v>
      </c>
      <c r="F130" s="899">
        <v>333730</v>
      </c>
      <c r="G130" s="899">
        <v>8068999</v>
      </c>
      <c r="H130" s="899"/>
    </row>
    <row r="131" spans="1:8" ht="12.75">
      <c r="A131" s="896" t="s">
        <v>870</v>
      </c>
      <c r="B131" s="896"/>
      <c r="C131" s="900">
        <v>-211353</v>
      </c>
      <c r="D131" s="900">
        <v>-36351</v>
      </c>
      <c r="E131" s="900"/>
      <c r="F131" s="900"/>
      <c r="G131" s="900">
        <v>-417243</v>
      </c>
      <c r="H131" s="899"/>
    </row>
    <row r="132" spans="1:8" ht="12.75">
      <c r="A132" s="896" t="s">
        <v>873</v>
      </c>
      <c r="B132" s="896"/>
      <c r="C132" s="901">
        <v>1389656</v>
      </c>
      <c r="D132" s="901">
        <v>1228142</v>
      </c>
      <c r="E132" s="901">
        <v>676383</v>
      </c>
      <c r="F132" s="901">
        <v>333730</v>
      </c>
      <c r="G132" s="901">
        <v>7651756</v>
      </c>
      <c r="H132" s="899"/>
    </row>
    <row r="133" spans="1:8" ht="12.75">
      <c r="A133" s="896" t="s">
        <v>871</v>
      </c>
      <c r="B133" s="896"/>
      <c r="C133" s="899">
        <v>1569950</v>
      </c>
      <c r="D133" s="899">
        <v>292700</v>
      </c>
      <c r="E133" s="899">
        <v>65972</v>
      </c>
      <c r="F133" s="946" t="s">
        <v>263</v>
      </c>
      <c r="G133" s="899">
        <v>4214248</v>
      </c>
      <c r="H133" s="899"/>
    </row>
    <row r="134" spans="1:8" ht="12.75">
      <c r="A134" s="896" t="s">
        <v>872</v>
      </c>
      <c r="B134" s="896"/>
      <c r="C134" s="900">
        <v>-28944</v>
      </c>
      <c r="D134" s="900">
        <v>-1816</v>
      </c>
      <c r="E134" s="900"/>
      <c r="F134" s="900"/>
      <c r="G134" s="900">
        <v>-250301</v>
      </c>
      <c r="H134" s="899"/>
    </row>
    <row r="135" spans="1:8" ht="12.75">
      <c r="A135" s="896" t="s">
        <v>874</v>
      </c>
      <c r="B135" s="896"/>
      <c r="C135" s="901">
        <v>1541006</v>
      </c>
      <c r="D135" s="901">
        <v>290884</v>
      </c>
      <c r="E135" s="901">
        <v>65972</v>
      </c>
      <c r="F135" s="901"/>
      <c r="G135" s="901">
        <v>3963947</v>
      </c>
      <c r="H135" s="899"/>
    </row>
    <row r="136" spans="1:8" ht="12.75">
      <c r="A136" s="902" t="s">
        <v>187</v>
      </c>
      <c r="B136" s="896"/>
      <c r="C136" s="900">
        <v>2967986.2861375622</v>
      </c>
      <c r="D136" s="900">
        <v>1538371.9911359262</v>
      </c>
      <c r="E136" s="900">
        <v>751809.4749396723</v>
      </c>
      <c r="F136" s="900">
        <v>337980.31409718643</v>
      </c>
      <c r="G136" s="900">
        <v>11763638.11584104</v>
      </c>
      <c r="H136" s="899"/>
    </row>
    <row r="137" spans="1:8" ht="12.75">
      <c r="A137" s="902" t="s">
        <v>875</v>
      </c>
      <c r="B137" s="896"/>
      <c r="C137" s="896"/>
      <c r="D137" s="896"/>
      <c r="E137" s="896"/>
      <c r="F137" s="896"/>
      <c r="G137" s="896"/>
      <c r="H137" s="950"/>
    </row>
    <row r="138" spans="1:8" ht="13.5" thickBot="1">
      <c r="A138" s="902" t="s">
        <v>876</v>
      </c>
      <c r="B138" s="896"/>
      <c r="C138" s="908">
        <v>-473150.63694604393</v>
      </c>
      <c r="D138" s="908">
        <v>536104.9288942832</v>
      </c>
      <c r="E138" s="908">
        <v>-207286.40652074106</v>
      </c>
      <c r="F138" s="908">
        <v>-188866.64487615236</v>
      </c>
      <c r="G138" s="908">
        <v>3876627.122789176</v>
      </c>
      <c r="H138" s="907"/>
    </row>
    <row r="139" spans="1:8" ht="13.5" thickTop="1">
      <c r="A139" s="902" t="s">
        <v>877</v>
      </c>
      <c r="B139" s="896"/>
      <c r="C139" s="896"/>
      <c r="D139" s="896"/>
      <c r="E139" s="896"/>
      <c r="F139" s="896"/>
      <c r="G139" s="896"/>
      <c r="H139" s="950"/>
    </row>
    <row r="140" spans="1:8" ht="13.5" thickBot="1">
      <c r="A140" s="902" t="s">
        <v>878</v>
      </c>
      <c r="B140" s="896"/>
      <c r="C140" s="903">
        <v>0.8405819328896609</v>
      </c>
      <c r="D140" s="903">
        <v>1.3484884878191432</v>
      </c>
      <c r="E140" s="903">
        <v>0.7242833278506174</v>
      </c>
      <c r="F140" s="903">
        <v>0.44119039778795033</v>
      </c>
      <c r="G140" s="903">
        <v>1.3295432148298467</v>
      </c>
      <c r="H140" s="951"/>
    </row>
    <row r="141" spans="1:8" ht="13.5" thickTop="1">
      <c r="A141" s="896"/>
      <c r="B141" s="896"/>
      <c r="C141" s="896"/>
      <c r="D141" s="896"/>
      <c r="E141" s="896"/>
      <c r="F141" s="896"/>
      <c r="G141" s="896"/>
      <c r="H141" s="950"/>
    </row>
    <row r="142" spans="1:8" ht="12.75">
      <c r="A142" s="896" t="s">
        <v>685</v>
      </c>
      <c r="B142" s="896"/>
      <c r="C142" s="904">
        <v>4842259</v>
      </c>
      <c r="D142" s="904">
        <v>3488633</v>
      </c>
      <c r="E142" s="904">
        <v>864896</v>
      </c>
      <c r="F142" s="904">
        <v>586409</v>
      </c>
      <c r="G142" s="904">
        <v>18277888</v>
      </c>
      <c r="H142" s="899"/>
    </row>
    <row r="143" spans="1:8" ht="12.75">
      <c r="A143" s="896" t="s">
        <v>99</v>
      </c>
      <c r="B143" s="896"/>
      <c r="C143" s="904">
        <v>48713</v>
      </c>
      <c r="D143" s="904">
        <v>32053</v>
      </c>
      <c r="E143" s="904">
        <v>9483</v>
      </c>
      <c r="F143" s="904">
        <v>3609</v>
      </c>
      <c r="G143" s="904">
        <v>206121</v>
      </c>
      <c r="H143" s="899"/>
    </row>
    <row r="144" spans="1:8" ht="12.75">
      <c r="A144" s="896"/>
      <c r="B144" s="896"/>
      <c r="C144" s="904"/>
      <c r="D144" s="904"/>
      <c r="E144" s="904"/>
      <c r="F144" s="904"/>
      <c r="G144" s="904"/>
      <c r="H144" s="362"/>
    </row>
    <row r="145" spans="1:8" ht="12.75">
      <c r="A145" s="912" t="s">
        <v>356</v>
      </c>
      <c r="B145" s="945"/>
      <c r="C145" s="948"/>
      <c r="D145" s="948"/>
      <c r="E145" s="948"/>
      <c r="F145" s="948"/>
      <c r="G145" s="948"/>
      <c r="H145" s="362"/>
    </row>
    <row r="146" spans="1:8" ht="12.75">
      <c r="A146" s="896"/>
      <c r="B146" s="896"/>
      <c r="C146" s="904"/>
      <c r="D146" s="904"/>
      <c r="E146" s="904"/>
      <c r="F146" s="904"/>
      <c r="G146" s="904"/>
      <c r="H146" s="362"/>
    </row>
    <row r="147" spans="1:8" ht="12.75">
      <c r="A147" s="912" t="s">
        <v>975</v>
      </c>
      <c r="B147" s="364"/>
      <c r="C147" s="364"/>
      <c r="D147" s="364"/>
      <c r="E147" s="364"/>
      <c r="F147" s="364"/>
      <c r="G147" s="364"/>
      <c r="H147" s="362"/>
    </row>
    <row r="148" spans="1:8" ht="12.75">
      <c r="A148" s="912" t="s">
        <v>1279</v>
      </c>
      <c r="B148" s="364"/>
      <c r="C148" s="364"/>
      <c r="D148" s="364"/>
      <c r="E148" s="364"/>
      <c r="F148" s="364"/>
      <c r="G148" s="364"/>
      <c r="H148" s="362"/>
    </row>
    <row r="149" spans="1:8" ht="12.75">
      <c r="A149" s="912" t="s">
        <v>897</v>
      </c>
      <c r="B149" s="364"/>
      <c r="C149" s="364"/>
      <c r="D149" s="364"/>
      <c r="E149" s="364"/>
      <c r="F149" s="364"/>
      <c r="G149" s="364"/>
      <c r="H149" s="362"/>
    </row>
    <row r="150" spans="1:8" ht="12.75">
      <c r="A150" s="896"/>
      <c r="B150" s="896"/>
      <c r="C150" s="897"/>
      <c r="D150" s="897"/>
      <c r="E150" s="897"/>
      <c r="F150" s="897"/>
      <c r="G150" s="897"/>
      <c r="H150" s="362"/>
    </row>
    <row r="151" spans="1:8" ht="12.75">
      <c r="A151" s="896"/>
      <c r="B151" s="896"/>
      <c r="C151" s="897" t="s">
        <v>806</v>
      </c>
      <c r="D151" s="897" t="s">
        <v>1056</v>
      </c>
      <c r="E151" s="897" t="s">
        <v>729</v>
      </c>
      <c r="F151" s="897" t="s">
        <v>896</v>
      </c>
      <c r="G151" s="897" t="s">
        <v>731</v>
      </c>
      <c r="H151" s="949"/>
    </row>
    <row r="152" spans="1:8" ht="12.75">
      <c r="A152" s="902" t="s">
        <v>54</v>
      </c>
      <c r="B152" s="896"/>
      <c r="C152" s="896"/>
      <c r="D152" s="896"/>
      <c r="E152" s="896"/>
      <c r="F152" s="896"/>
      <c r="G152" s="896"/>
      <c r="H152" s="362"/>
    </row>
    <row r="153" spans="1:8" ht="12.75">
      <c r="A153" s="896" t="s">
        <v>55</v>
      </c>
      <c r="B153" s="896"/>
      <c r="C153" s="907">
        <v>1207489.5821621814</v>
      </c>
      <c r="D153" s="907">
        <v>580131.2781458558</v>
      </c>
      <c r="E153" s="907">
        <v>293807.9331867702</v>
      </c>
      <c r="F153" s="907">
        <v>216184.07427365723</v>
      </c>
      <c r="G153" s="907">
        <v>7272446.630694702</v>
      </c>
      <c r="H153" s="362"/>
    </row>
    <row r="154" spans="1:8" ht="12.75">
      <c r="A154" s="896" t="s">
        <v>56</v>
      </c>
      <c r="B154" s="896"/>
      <c r="C154" s="899">
        <v>742641.8795988589</v>
      </c>
      <c r="D154" s="899">
        <v>329045.39899365266</v>
      </c>
      <c r="E154" s="899">
        <v>141380.26161891437</v>
      </c>
      <c r="F154" s="899">
        <v>62882.52494437338</v>
      </c>
      <c r="G154" s="899">
        <v>1911353.1300720123</v>
      </c>
      <c r="H154" s="362"/>
    </row>
    <row r="155" spans="1:8" ht="12.75">
      <c r="A155" s="896" t="s">
        <v>879</v>
      </c>
      <c r="B155" s="896"/>
      <c r="C155" s="899">
        <v>342710.8243765216</v>
      </c>
      <c r="D155" s="899">
        <v>177207.31399641788</v>
      </c>
      <c r="E155" s="899">
        <v>82426.2801339877</v>
      </c>
      <c r="F155" s="899">
        <v>14041.714879155816</v>
      </c>
      <c r="G155" s="899">
        <v>587902.355074326</v>
      </c>
      <c r="H155" s="362"/>
    </row>
    <row r="156" spans="1:8" ht="12.75">
      <c r="A156" s="896" t="s">
        <v>58</v>
      </c>
      <c r="B156" s="896"/>
      <c r="C156" s="899">
        <v>283826</v>
      </c>
      <c r="D156" s="899">
        <v>35745</v>
      </c>
      <c r="E156" s="899">
        <v>87893</v>
      </c>
      <c r="F156" s="899">
        <v>0</v>
      </c>
      <c r="G156" s="899">
        <v>933896</v>
      </c>
      <c r="H156" s="362"/>
    </row>
    <row r="157" spans="1:8" ht="12.75">
      <c r="A157" s="896" t="s">
        <v>59</v>
      </c>
      <c r="B157" s="896"/>
      <c r="C157" s="900">
        <v>391318</v>
      </c>
      <c r="D157" s="900">
        <v>416243</v>
      </c>
      <c r="E157" s="900">
        <v>146302</v>
      </c>
      <c r="F157" s="900">
        <v>44872</v>
      </c>
      <c r="G157" s="900">
        <v>1058040</v>
      </c>
      <c r="H157" s="362"/>
    </row>
    <row r="158" spans="1:8" ht="13.5" thickBot="1">
      <c r="A158" s="896" t="s">
        <v>187</v>
      </c>
      <c r="B158" s="896"/>
      <c r="C158" s="908">
        <v>2967986.286137562</v>
      </c>
      <c r="D158" s="908">
        <v>1538371.9911359262</v>
      </c>
      <c r="E158" s="908">
        <v>751809.4749396723</v>
      </c>
      <c r="F158" s="908">
        <v>337980.3140971864</v>
      </c>
      <c r="G158" s="908">
        <v>11763638.11584104</v>
      </c>
      <c r="H158" s="362"/>
    </row>
    <row r="159" spans="1:8" ht="13.5" thickTop="1">
      <c r="A159" s="896"/>
      <c r="B159" s="896"/>
      <c r="C159" s="907"/>
      <c r="D159" s="907"/>
      <c r="E159" s="907"/>
      <c r="F159" s="907"/>
      <c r="G159" s="907"/>
      <c r="H159" s="362"/>
    </row>
    <row r="160" spans="1:8" ht="12.75">
      <c r="A160" s="902" t="s">
        <v>881</v>
      </c>
      <c r="B160" s="896"/>
      <c r="C160" s="896"/>
      <c r="D160" s="896"/>
      <c r="E160" s="896"/>
      <c r="F160" s="896"/>
      <c r="G160" s="896"/>
      <c r="H160" s="362"/>
    </row>
    <row r="161" spans="1:8" ht="12.75">
      <c r="A161" s="896" t="s">
        <v>70</v>
      </c>
      <c r="B161" s="896"/>
      <c r="C161" s="907">
        <v>46441</v>
      </c>
      <c r="D161" s="907">
        <v>337559</v>
      </c>
      <c r="E161" s="907"/>
      <c r="F161" s="907">
        <v>19474</v>
      </c>
      <c r="G161" s="907">
        <v>123526</v>
      </c>
      <c r="H161" s="362"/>
    </row>
    <row r="162" spans="1:8" ht="12.75">
      <c r="A162" s="896" t="s">
        <v>71</v>
      </c>
      <c r="B162" s="896"/>
      <c r="C162" s="900">
        <v>5082</v>
      </c>
      <c r="D162" s="900">
        <v>2700</v>
      </c>
      <c r="E162" s="898">
        <v>406</v>
      </c>
      <c r="F162" s="900">
        <v>312</v>
      </c>
      <c r="G162" s="900">
        <v>144380</v>
      </c>
      <c r="H162" s="362"/>
    </row>
    <row r="163" spans="1:8" ht="13.5" thickBot="1">
      <c r="A163" s="896" t="s">
        <v>880</v>
      </c>
      <c r="B163" s="896"/>
      <c r="C163" s="908">
        <v>51523</v>
      </c>
      <c r="D163" s="908">
        <v>340259</v>
      </c>
      <c r="E163" s="908">
        <v>406</v>
      </c>
      <c r="F163" s="908">
        <v>19786</v>
      </c>
      <c r="G163" s="908">
        <v>267906</v>
      </c>
      <c r="H163" s="362"/>
    </row>
    <row r="164" spans="1:8" ht="14.25" thickBot="1" thickTop="1">
      <c r="A164" s="896" t="s">
        <v>882</v>
      </c>
      <c r="B164" s="896"/>
      <c r="C164" s="903">
        <v>0.025563813150388845</v>
      </c>
      <c r="D164" s="903">
        <v>0.23749837188789694</v>
      </c>
      <c r="E164" s="903">
        <v>0.0007484487372186731</v>
      </c>
      <c r="F164" s="903">
        <v>0.13782523317408918</v>
      </c>
      <c r="G164" s="903">
        <v>0.0354706059787878</v>
      </c>
      <c r="H164" s="362"/>
    </row>
    <row r="165" spans="1:8" ht="13.5" thickTop="1">
      <c r="A165" s="896"/>
      <c r="B165" s="896"/>
      <c r="C165" s="896"/>
      <c r="D165" s="896"/>
      <c r="E165" s="896"/>
      <c r="F165" s="896"/>
      <c r="G165" s="896"/>
      <c r="H165" s="362"/>
    </row>
    <row r="166" spans="1:8" ht="12.75">
      <c r="A166" s="902" t="s">
        <v>687</v>
      </c>
      <c r="B166" s="896"/>
      <c r="C166" s="896"/>
      <c r="D166" s="896"/>
      <c r="E166" s="896"/>
      <c r="F166" s="896"/>
      <c r="G166" s="896"/>
      <c r="H166" s="362"/>
    </row>
    <row r="167" spans="1:8" ht="12.75">
      <c r="A167" s="896" t="s">
        <v>885</v>
      </c>
      <c r="B167" s="896"/>
      <c r="C167" s="904">
        <v>10059.974074084017</v>
      </c>
      <c r="D167" s="904">
        <v>9187.839477526011</v>
      </c>
      <c r="E167" s="904">
        <v>10964.324034334764</v>
      </c>
      <c r="F167" s="904">
        <v>6154.407589242321</v>
      </c>
      <c r="G167" s="904">
        <v>11277.068772934816</v>
      </c>
      <c r="H167" s="362"/>
    </row>
    <row r="168" spans="1:8" ht="12.75">
      <c r="A168" s="896" t="s">
        <v>886</v>
      </c>
      <c r="B168" s="896"/>
      <c r="C168" s="909">
        <v>515.2214388349566</v>
      </c>
      <c r="D168" s="909">
        <v>594.6389087158808</v>
      </c>
      <c r="E168" s="909">
        <v>629.5821329026047</v>
      </c>
      <c r="F168" s="909">
        <v>254.28270920302054</v>
      </c>
      <c r="G168" s="909">
        <v>855.6932419451425</v>
      </c>
      <c r="H168" s="362"/>
    </row>
    <row r="169" spans="1:8" ht="12.75">
      <c r="A169" s="896" t="s">
        <v>883</v>
      </c>
      <c r="B169" s="896"/>
      <c r="C169" s="910">
        <v>0.05121498674258449</v>
      </c>
      <c r="D169" s="910">
        <v>0.06472021090163821</v>
      </c>
      <c r="E169" s="910">
        <v>0.05742097104491524</v>
      </c>
      <c r="F169" s="910">
        <v>0.04131717074564535</v>
      </c>
      <c r="G169" s="910">
        <v>0.0758790479312162</v>
      </c>
      <c r="H169" s="362"/>
    </row>
    <row r="170" spans="1:8" ht="12.75">
      <c r="A170" s="896" t="s">
        <v>887</v>
      </c>
      <c r="B170" s="896"/>
      <c r="C170" s="909">
        <v>612.9342288666429</v>
      </c>
      <c r="D170" s="909">
        <v>440.9669894012716</v>
      </c>
      <c r="E170" s="909">
        <v>869.2484124561477</v>
      </c>
      <c r="F170" s="909">
        <v>576.3559462716063</v>
      </c>
      <c r="G170" s="909">
        <v>643.599420011822</v>
      </c>
      <c r="H170" s="362"/>
    </row>
    <row r="171" spans="1:8" ht="12.75">
      <c r="A171" s="896" t="s">
        <v>884</v>
      </c>
      <c r="B171" s="896"/>
      <c r="C171" s="910">
        <v>0.06092801277148937</v>
      </c>
      <c r="D171" s="910">
        <v>0.04799463361107934</v>
      </c>
      <c r="E171" s="910">
        <v>0.07927970841924205</v>
      </c>
      <c r="F171" s="910">
        <v>0.09364929733920375</v>
      </c>
      <c r="G171" s="910">
        <v>0.05707151680731726</v>
      </c>
      <c r="H171" s="362"/>
    </row>
    <row r="172" spans="1:8" ht="12.75">
      <c r="A172" s="896"/>
      <c r="B172" s="896"/>
      <c r="C172" s="896"/>
      <c r="D172" s="896"/>
      <c r="E172" s="896"/>
      <c r="F172" s="896"/>
      <c r="G172" s="896"/>
      <c r="H172" s="362"/>
    </row>
    <row r="173" spans="1:8" ht="12.75">
      <c r="A173" s="902" t="s">
        <v>888</v>
      </c>
      <c r="B173" s="896"/>
      <c r="C173" s="896"/>
      <c r="D173" s="896"/>
      <c r="E173" s="896"/>
      <c r="F173" s="896"/>
      <c r="G173" s="896"/>
      <c r="H173" s="362"/>
    </row>
    <row r="174" spans="1:8" ht="12.75">
      <c r="A174" s="896" t="s">
        <v>885</v>
      </c>
      <c r="B174" s="896"/>
      <c r="C174" s="911">
        <v>34</v>
      </c>
      <c r="D174" s="911">
        <v>39</v>
      </c>
      <c r="E174" s="911">
        <v>23</v>
      </c>
      <c r="F174" s="911">
        <v>51</v>
      </c>
      <c r="G174" s="911">
        <v>19</v>
      </c>
      <c r="H174" s="362"/>
    </row>
    <row r="175" spans="1:8" ht="12.75">
      <c r="A175" s="896" t="s">
        <v>886</v>
      </c>
      <c r="B175" s="896"/>
      <c r="C175" s="911">
        <v>39</v>
      </c>
      <c r="D175" s="911">
        <v>21</v>
      </c>
      <c r="E175" s="911">
        <v>19</v>
      </c>
      <c r="F175" s="911">
        <v>51</v>
      </c>
      <c r="G175" s="911">
        <v>4</v>
      </c>
      <c r="H175" s="362"/>
    </row>
    <row r="176" spans="1:8" ht="12.75">
      <c r="A176" s="896" t="s">
        <v>883</v>
      </c>
      <c r="B176" s="896"/>
      <c r="C176" s="911">
        <v>32</v>
      </c>
      <c r="D176" s="911">
        <v>13</v>
      </c>
      <c r="E176" s="911">
        <v>18</v>
      </c>
      <c r="F176" s="911">
        <v>47</v>
      </c>
      <c r="G176" s="911">
        <v>7</v>
      </c>
      <c r="H176" s="362"/>
    </row>
    <row r="177" spans="1:8" ht="12.75">
      <c r="A177" s="896" t="s">
        <v>891</v>
      </c>
      <c r="B177" s="896"/>
      <c r="C177" s="911">
        <v>-33</v>
      </c>
      <c r="D177" s="911">
        <v>5</v>
      </c>
      <c r="E177" s="911">
        <v>-42</v>
      </c>
      <c r="F177" s="911">
        <v>-50</v>
      </c>
      <c r="G177" s="911">
        <v>6</v>
      </c>
      <c r="H177" s="362"/>
    </row>
    <row r="178" spans="1:8" ht="12.75">
      <c r="A178" s="896" t="s">
        <v>892</v>
      </c>
      <c r="B178" s="896"/>
      <c r="C178" s="911">
        <v>-41</v>
      </c>
      <c r="D178" s="911">
        <v>13</v>
      </c>
      <c r="E178" s="911">
        <v>-33</v>
      </c>
      <c r="F178" s="911">
        <v>-32</v>
      </c>
      <c r="G178" s="911">
        <v>2</v>
      </c>
      <c r="H178" s="362"/>
    </row>
    <row r="179" spans="1:8" ht="12.75">
      <c r="A179" s="896" t="s">
        <v>887</v>
      </c>
      <c r="B179" s="896"/>
      <c r="C179" s="911">
        <v>31</v>
      </c>
      <c r="D179" s="911">
        <v>47</v>
      </c>
      <c r="E179" s="911">
        <v>5</v>
      </c>
      <c r="F179" s="911">
        <v>35</v>
      </c>
      <c r="G179" s="911">
        <v>25</v>
      </c>
      <c r="H179" s="362"/>
    </row>
    <row r="180" spans="1:8" ht="12.75">
      <c r="A180" s="896" t="s">
        <v>884</v>
      </c>
      <c r="B180" s="896"/>
      <c r="C180" s="911">
        <v>30</v>
      </c>
      <c r="D180" s="911">
        <v>41</v>
      </c>
      <c r="E180" s="911">
        <v>5</v>
      </c>
      <c r="F180" s="911">
        <v>4</v>
      </c>
      <c r="G180" s="911">
        <v>32</v>
      </c>
      <c r="H180" s="362"/>
    </row>
    <row r="181" spans="1:8" ht="12.75">
      <c r="A181" s="896" t="s">
        <v>889</v>
      </c>
      <c r="B181" s="896"/>
      <c r="C181" s="911">
        <v>26</v>
      </c>
      <c r="D181" s="911">
        <v>8</v>
      </c>
      <c r="E181" s="911">
        <v>47</v>
      </c>
      <c r="F181" s="911">
        <v>34</v>
      </c>
      <c r="G181" s="911">
        <v>10</v>
      </c>
      <c r="H181" s="362"/>
    </row>
    <row r="182" spans="1:8" ht="12.75">
      <c r="A182" s="896" t="s">
        <v>890</v>
      </c>
      <c r="B182" s="896"/>
      <c r="C182" s="911">
        <v>29</v>
      </c>
      <c r="D182" s="911">
        <v>9</v>
      </c>
      <c r="E182" s="911">
        <v>46</v>
      </c>
      <c r="F182" s="911">
        <v>15</v>
      </c>
      <c r="G182" s="911">
        <v>26</v>
      </c>
      <c r="H182" s="362"/>
    </row>
    <row r="183" spans="1:8" ht="12.75">
      <c r="A183" s="896"/>
      <c r="B183" s="896"/>
      <c r="C183" s="896"/>
      <c r="D183" s="896"/>
      <c r="E183" s="896"/>
      <c r="F183" s="896"/>
      <c r="G183" s="896"/>
      <c r="H183" s="362"/>
    </row>
    <row r="184" spans="1:8" ht="12.75">
      <c r="A184" s="896"/>
      <c r="B184" s="896"/>
      <c r="C184" s="896"/>
      <c r="D184" s="896"/>
      <c r="E184" s="896"/>
      <c r="F184" s="896"/>
      <c r="G184" s="896"/>
      <c r="H184" s="362"/>
    </row>
    <row r="185" spans="1:8" ht="12.75">
      <c r="A185" s="896"/>
      <c r="B185" s="896"/>
      <c r="C185" s="896"/>
      <c r="D185" s="896"/>
      <c r="E185" s="896"/>
      <c r="F185" s="896"/>
      <c r="G185" s="896"/>
      <c r="H185" s="362"/>
    </row>
    <row r="186" spans="1:8" ht="12.75">
      <c r="A186" s="896"/>
      <c r="B186" s="896"/>
      <c r="C186" s="896"/>
      <c r="D186" s="896"/>
      <c r="E186" s="896"/>
      <c r="F186" s="896"/>
      <c r="G186" s="896"/>
      <c r="H186" s="362"/>
    </row>
    <row r="187" spans="1:8" ht="12.75">
      <c r="A187" s="896"/>
      <c r="B187" s="896"/>
      <c r="C187" s="896"/>
      <c r="D187" s="896"/>
      <c r="E187" s="896"/>
      <c r="F187" s="896"/>
      <c r="G187" s="896"/>
      <c r="H187" s="362"/>
    </row>
    <row r="188" spans="1:7" ht="12.75">
      <c r="A188" s="896"/>
      <c r="B188" s="896"/>
      <c r="C188" s="896"/>
      <c r="D188" s="896"/>
      <c r="E188" s="896"/>
      <c r="F188" s="896"/>
      <c r="G188" s="896"/>
    </row>
    <row r="189" spans="1:7" ht="12.75">
      <c r="A189" s="896"/>
      <c r="B189" s="896"/>
      <c r="C189" s="896"/>
      <c r="D189" s="896"/>
      <c r="E189" s="896"/>
      <c r="F189" s="896"/>
      <c r="G189" s="896"/>
    </row>
    <row r="190" spans="1:7" ht="12.75">
      <c r="A190" s="896"/>
      <c r="B190" s="896"/>
      <c r="C190" s="896"/>
      <c r="D190" s="896"/>
      <c r="E190" s="896"/>
      <c r="F190" s="896"/>
      <c r="G190" s="896"/>
    </row>
    <row r="191" spans="1:7" ht="12.75">
      <c r="A191" s="912" t="s">
        <v>357</v>
      </c>
      <c r="B191" s="945"/>
      <c r="C191" s="945"/>
      <c r="D191" s="945"/>
      <c r="E191" s="945"/>
      <c r="F191" s="945"/>
      <c r="G191" s="945"/>
    </row>
    <row r="192" spans="1:7" ht="12.75">
      <c r="A192" s="896"/>
      <c r="B192" s="896"/>
      <c r="C192" s="896"/>
      <c r="D192" s="896"/>
      <c r="E192" s="896"/>
      <c r="F192" s="896"/>
      <c r="G192" s="896"/>
    </row>
    <row r="193" spans="1:7" ht="12.75">
      <c r="A193" s="896"/>
      <c r="B193" s="896"/>
      <c r="C193" s="896"/>
      <c r="D193" s="896"/>
      <c r="E193" s="896"/>
      <c r="F193" s="896"/>
      <c r="G193" s="896"/>
    </row>
    <row r="194" spans="1:7" ht="12.75">
      <c r="A194" s="896"/>
      <c r="B194" s="896"/>
      <c r="C194" s="896"/>
      <c r="D194" s="896"/>
      <c r="E194" s="896"/>
      <c r="F194" s="896"/>
      <c r="G194" s="896"/>
    </row>
    <row r="195" spans="1:7" ht="12.75">
      <c r="A195" s="896"/>
      <c r="B195" s="896"/>
      <c r="C195" s="896"/>
      <c r="D195" s="896"/>
      <c r="E195" s="896"/>
      <c r="F195" s="896"/>
      <c r="G195" s="896"/>
    </row>
    <row r="196" spans="1:7" ht="12.75">
      <c r="A196" s="896"/>
      <c r="B196" s="896"/>
      <c r="C196" s="896"/>
      <c r="D196" s="896"/>
      <c r="E196" s="896"/>
      <c r="F196" s="896"/>
      <c r="G196" s="896"/>
    </row>
    <row r="197" spans="1:7" ht="12.75">
      <c r="A197" s="896"/>
      <c r="B197" s="896"/>
      <c r="C197" s="896"/>
      <c r="D197" s="896"/>
      <c r="E197" s="896"/>
      <c r="F197" s="896"/>
      <c r="G197" s="896"/>
    </row>
    <row r="198" spans="1:7" ht="12.75">
      <c r="A198" s="896"/>
      <c r="B198" s="896"/>
      <c r="C198" s="896"/>
      <c r="D198" s="896"/>
      <c r="E198" s="896"/>
      <c r="F198" s="896"/>
      <c r="G198" s="896"/>
    </row>
    <row r="199" spans="1:7" ht="12.75">
      <c r="A199" s="896"/>
      <c r="B199" s="896"/>
      <c r="C199" s="896"/>
      <c r="D199" s="896"/>
      <c r="E199" s="896"/>
      <c r="F199" s="896"/>
      <c r="G199" s="896"/>
    </row>
    <row r="200" spans="1:7" ht="12.75">
      <c r="A200" s="912" t="s">
        <v>975</v>
      </c>
      <c r="B200" s="364"/>
      <c r="C200" s="364"/>
      <c r="D200" s="364"/>
      <c r="E200" s="364"/>
      <c r="F200" s="364"/>
      <c r="G200" s="364"/>
    </row>
    <row r="201" spans="1:7" ht="12.75">
      <c r="A201" s="912" t="s">
        <v>1279</v>
      </c>
      <c r="B201" s="364"/>
      <c r="C201" s="364"/>
      <c r="D201" s="364"/>
      <c r="E201" s="364"/>
      <c r="F201" s="364"/>
      <c r="G201" s="364"/>
    </row>
    <row r="202" spans="1:7" ht="12.75">
      <c r="A202" s="912" t="s">
        <v>897</v>
      </c>
      <c r="B202" s="364"/>
      <c r="C202" s="364"/>
      <c r="D202" s="364"/>
      <c r="E202" s="364"/>
      <c r="F202" s="364"/>
      <c r="G202" s="364"/>
    </row>
    <row r="204" spans="1:7" ht="12.75">
      <c r="A204" s="896"/>
      <c r="B204" s="896"/>
      <c r="C204" s="897" t="s">
        <v>740</v>
      </c>
      <c r="D204" s="897" t="s">
        <v>1078</v>
      </c>
      <c r="E204" s="897" t="s">
        <v>1083</v>
      </c>
      <c r="F204" s="897" t="s">
        <v>742</v>
      </c>
      <c r="G204" s="897" t="s">
        <v>744</v>
      </c>
    </row>
    <row r="205" spans="1:7" ht="12.75">
      <c r="A205" s="896" t="s">
        <v>852</v>
      </c>
      <c r="B205" s="896"/>
      <c r="C205" s="896"/>
      <c r="D205" s="896"/>
      <c r="E205" s="896"/>
      <c r="F205" s="896"/>
      <c r="G205" s="896"/>
    </row>
    <row r="206" spans="1:7" ht="12.75">
      <c r="A206" s="896" t="s">
        <v>568</v>
      </c>
      <c r="B206" s="896"/>
      <c r="C206" s="898">
        <v>1463283</v>
      </c>
      <c r="D206" s="898">
        <v>105484</v>
      </c>
      <c r="E206" s="898">
        <v>209056</v>
      </c>
      <c r="F206" s="898">
        <v>1485344</v>
      </c>
      <c r="G206" s="898">
        <v>1071732</v>
      </c>
    </row>
    <row r="207" spans="1:7" ht="12.75">
      <c r="A207" s="896" t="s">
        <v>893</v>
      </c>
      <c r="B207" s="896"/>
      <c r="C207" s="899">
        <v>934173</v>
      </c>
      <c r="D207" s="899">
        <v>85561</v>
      </c>
      <c r="E207" s="899">
        <v>237411</v>
      </c>
      <c r="F207" s="899">
        <v>1338373</v>
      </c>
      <c r="G207" s="899">
        <v>879793</v>
      </c>
    </row>
    <row r="208" spans="1:7" ht="12.75">
      <c r="A208" s="896" t="s">
        <v>894</v>
      </c>
      <c r="B208" s="896"/>
      <c r="C208" s="899">
        <v>444392.881</v>
      </c>
      <c r="D208" s="899">
        <v>181507.082</v>
      </c>
      <c r="E208" s="899">
        <v>162265.746</v>
      </c>
      <c r="F208" s="899">
        <v>1566280.244</v>
      </c>
      <c r="G208" s="899">
        <v>326985.437</v>
      </c>
    </row>
    <row r="209" spans="1:7" ht="12.75">
      <c r="A209" s="896" t="s">
        <v>895</v>
      </c>
      <c r="B209" s="896"/>
      <c r="C209" s="900">
        <v>32632</v>
      </c>
      <c r="D209" s="900"/>
      <c r="E209" s="900"/>
      <c r="F209" s="900">
        <v>604987</v>
      </c>
      <c r="G209" s="900">
        <v>139206</v>
      </c>
    </row>
    <row r="210" spans="1:7" ht="12.75">
      <c r="A210" s="896" t="s">
        <v>314</v>
      </c>
      <c r="B210" s="896"/>
      <c r="C210" s="899">
        <v>1411197.881</v>
      </c>
      <c r="D210" s="899">
        <v>267068.082</v>
      </c>
      <c r="E210" s="899">
        <v>399676.74600000004</v>
      </c>
      <c r="F210" s="899">
        <v>3509640.244</v>
      </c>
      <c r="G210" s="899">
        <v>1345984.437</v>
      </c>
    </row>
    <row r="211" spans="1:7" ht="12.75">
      <c r="A211" s="896" t="s">
        <v>853</v>
      </c>
      <c r="B211" s="896"/>
      <c r="C211" s="899">
        <v>6601.88808</v>
      </c>
      <c r="D211" s="899"/>
      <c r="E211" s="899">
        <v>3597.25</v>
      </c>
      <c r="F211" s="899">
        <v>30449</v>
      </c>
      <c r="G211" s="899"/>
    </row>
    <row r="212" spans="1:7" ht="12.75">
      <c r="A212" s="896" t="s">
        <v>854</v>
      </c>
      <c r="B212" s="896"/>
      <c r="C212" s="900">
        <v>197616.907</v>
      </c>
      <c r="D212" s="900">
        <v>50623.79</v>
      </c>
      <c r="E212" s="900">
        <v>8612.004</v>
      </c>
      <c r="F212" s="900"/>
      <c r="G212" s="900">
        <v>6064.58809</v>
      </c>
    </row>
    <row r="213" spans="1:7" ht="12.75">
      <c r="A213" s="896" t="s">
        <v>317</v>
      </c>
      <c r="B213" s="896"/>
      <c r="C213" s="900">
        <v>-204218.79508</v>
      </c>
      <c r="D213" s="900">
        <v>-50623.79</v>
      </c>
      <c r="E213" s="900">
        <v>-12209.254</v>
      </c>
      <c r="F213" s="900">
        <v>-30449</v>
      </c>
      <c r="G213" s="900">
        <v>-6064.58809</v>
      </c>
    </row>
    <row r="214" spans="1:7" ht="12.75">
      <c r="A214" s="896" t="s">
        <v>855</v>
      </c>
      <c r="B214" s="896"/>
      <c r="C214" s="901">
        <v>1206979.08592</v>
      </c>
      <c r="D214" s="901">
        <v>216444.292</v>
      </c>
      <c r="E214" s="901">
        <v>387467.492</v>
      </c>
      <c r="F214" s="901">
        <v>3479191.244</v>
      </c>
      <c r="G214" s="901">
        <v>1339919.84891</v>
      </c>
    </row>
    <row r="215" spans="1:7" ht="12.75">
      <c r="A215" s="896" t="s">
        <v>856</v>
      </c>
      <c r="B215" s="896"/>
      <c r="C215" s="899">
        <v>9857</v>
      </c>
      <c r="D215" s="899">
        <v>168220</v>
      </c>
      <c r="E215" s="899">
        <v>4378</v>
      </c>
      <c r="F215" s="899">
        <v>31652</v>
      </c>
      <c r="G215" s="899">
        <v>410799</v>
      </c>
    </row>
    <row r="216" spans="1:7" ht="12.75">
      <c r="A216" s="896" t="s">
        <v>476</v>
      </c>
      <c r="B216" s="896"/>
      <c r="C216" s="900"/>
      <c r="D216" s="900"/>
      <c r="E216" s="900"/>
      <c r="F216" s="900">
        <v>256</v>
      </c>
      <c r="G216" s="900"/>
    </row>
    <row r="217" spans="1:7" ht="12.75">
      <c r="A217" s="896" t="s">
        <v>857</v>
      </c>
      <c r="B217" s="896"/>
      <c r="C217" s="901">
        <v>9857</v>
      </c>
      <c r="D217" s="901">
        <v>168220</v>
      </c>
      <c r="E217" s="901">
        <v>4378</v>
      </c>
      <c r="F217" s="901">
        <v>31908</v>
      </c>
      <c r="G217" s="901">
        <v>410799</v>
      </c>
    </row>
    <row r="218" spans="1:7" ht="12.75">
      <c r="A218" s="896" t="s">
        <v>858</v>
      </c>
      <c r="B218" s="896"/>
      <c r="C218" s="901">
        <v>2680119.08592</v>
      </c>
      <c r="D218" s="901">
        <v>490148.292</v>
      </c>
      <c r="E218" s="901">
        <v>600901.4920000001</v>
      </c>
      <c r="F218" s="901">
        <v>4996443.244</v>
      </c>
      <c r="G218" s="901">
        <v>2822450.84891</v>
      </c>
    </row>
    <row r="219" spans="1:7" ht="12.75">
      <c r="A219" s="896" t="s">
        <v>859</v>
      </c>
      <c r="B219" s="896"/>
      <c r="C219" s="899"/>
      <c r="D219" s="899"/>
      <c r="E219" s="899"/>
      <c r="F219" s="899">
        <v>700000</v>
      </c>
      <c r="G219" s="899">
        <v>121600</v>
      </c>
    </row>
    <row r="220" spans="1:7" ht="12.75">
      <c r="A220" s="896" t="s">
        <v>861</v>
      </c>
      <c r="B220" s="896"/>
      <c r="C220" s="900"/>
      <c r="D220" s="900"/>
      <c r="E220" s="900"/>
      <c r="F220" s="900"/>
      <c r="G220" s="900"/>
    </row>
    <row r="221" spans="1:7" ht="12.75">
      <c r="A221" s="896" t="s">
        <v>860</v>
      </c>
      <c r="B221" s="896"/>
      <c r="C221" s="901"/>
      <c r="D221" s="901"/>
      <c r="E221" s="901"/>
      <c r="F221" s="901">
        <v>700000</v>
      </c>
      <c r="G221" s="901">
        <v>121600</v>
      </c>
    </row>
    <row r="222" spans="1:7" ht="12.75">
      <c r="A222" s="896" t="s">
        <v>862</v>
      </c>
      <c r="B222" s="896"/>
      <c r="C222" s="899">
        <v>1208694.60228</v>
      </c>
      <c r="D222" s="899">
        <v>151978.40055999998</v>
      </c>
      <c r="E222" s="899">
        <v>375717.14484</v>
      </c>
      <c r="F222" s="899">
        <v>2119120.9868125003</v>
      </c>
      <c r="G222" s="899">
        <v>1094776.39812</v>
      </c>
    </row>
    <row r="223" spans="1:7" ht="12.75">
      <c r="A223" s="896" t="s">
        <v>863</v>
      </c>
      <c r="B223" s="896"/>
      <c r="C223" s="899">
        <v>901995.17268</v>
      </c>
      <c r="D223" s="899"/>
      <c r="E223" s="899"/>
      <c r="F223" s="899">
        <v>1115467.385</v>
      </c>
      <c r="G223" s="899">
        <v>929064.16941</v>
      </c>
    </row>
    <row r="224" spans="1:7" ht="12.75">
      <c r="A224" s="896" t="s">
        <v>864</v>
      </c>
      <c r="B224" s="896"/>
      <c r="C224" s="900">
        <v>18261.748522284906</v>
      </c>
      <c r="D224" s="900">
        <v>2447.6777344908137</v>
      </c>
      <c r="E224" s="900">
        <v>3722.7041332792382</v>
      </c>
      <c r="F224" s="900">
        <v>34043.57346508402</v>
      </c>
      <c r="G224" s="900">
        <v>18936.75710459897</v>
      </c>
    </row>
    <row r="225" spans="1:7" ht="12.75">
      <c r="A225" s="902" t="s">
        <v>865</v>
      </c>
      <c r="B225" s="896"/>
      <c r="C225" s="901">
        <v>4809070.609402284</v>
      </c>
      <c r="D225" s="901">
        <v>644574.3702944908</v>
      </c>
      <c r="E225" s="901">
        <v>980341.3409732793</v>
      </c>
      <c r="F225" s="901">
        <v>8965075.189277586</v>
      </c>
      <c r="G225" s="901">
        <v>4986828.173544599</v>
      </c>
    </row>
    <row r="226" spans="1:7" ht="12.75">
      <c r="A226" s="896" t="s">
        <v>866</v>
      </c>
      <c r="B226" s="896"/>
      <c r="C226" s="899">
        <v>11097.048642321948</v>
      </c>
      <c r="D226" s="899">
        <v>2266.886325115561</v>
      </c>
      <c r="E226" s="899">
        <v>2642.0819240205883</v>
      </c>
      <c r="F226" s="899">
        <v>20358.377608680472</v>
      </c>
      <c r="G226" s="899">
        <v>12777.209693570816</v>
      </c>
    </row>
    <row r="227" spans="1:7" ht="12.75">
      <c r="A227" s="896" t="s">
        <v>868</v>
      </c>
      <c r="B227" s="896"/>
      <c r="C227" s="899">
        <v>4609.207211673092</v>
      </c>
      <c r="D227" s="899">
        <v>941.5610523609907</v>
      </c>
      <c r="E227" s="899">
        <v>1097.4001692290237</v>
      </c>
      <c r="F227" s="899">
        <v>8455.940305967677</v>
      </c>
      <c r="G227" s="899">
        <v>5307.069380597327</v>
      </c>
    </row>
    <row r="228" spans="1:7" ht="12.75">
      <c r="A228" s="896" t="s">
        <v>867</v>
      </c>
      <c r="B228" s="896"/>
      <c r="C228" s="900">
        <v>33575.12551820637</v>
      </c>
      <c r="D228" s="900">
        <v>6858.669845871294</v>
      </c>
      <c r="E228" s="900">
        <v>7993.858104763078</v>
      </c>
      <c r="F228" s="900">
        <v>61596.11493020056</v>
      </c>
      <c r="G228" s="900">
        <v>38658.604919327445</v>
      </c>
    </row>
    <row r="229" spans="1:7" ht="12.75">
      <c r="A229" s="896" t="s">
        <v>319</v>
      </c>
      <c r="B229" s="896"/>
      <c r="C229" s="901">
        <v>49281.38137220141</v>
      </c>
      <c r="D229" s="901">
        <v>10067.117223347845</v>
      </c>
      <c r="E229" s="901">
        <v>11733.340198012691</v>
      </c>
      <c r="F229" s="901">
        <v>90410.4328448487</v>
      </c>
      <c r="G229" s="901">
        <v>56742.88399349559</v>
      </c>
    </row>
    <row r="230" spans="1:7" ht="12.75">
      <c r="A230" s="896" t="s">
        <v>869</v>
      </c>
      <c r="B230" s="896"/>
      <c r="C230" s="899">
        <v>2877547</v>
      </c>
      <c r="D230" s="899">
        <v>351954</v>
      </c>
      <c r="E230" s="899">
        <v>757624</v>
      </c>
      <c r="F230" s="899">
        <v>5424391</v>
      </c>
      <c r="G230" s="899">
        <v>3250586</v>
      </c>
    </row>
    <row r="231" spans="1:7" ht="12.75">
      <c r="A231" s="896" t="s">
        <v>870</v>
      </c>
      <c r="B231" s="896"/>
      <c r="C231" s="900"/>
      <c r="D231" s="900">
        <v>-17154</v>
      </c>
      <c r="E231" s="900">
        <v>-131144</v>
      </c>
      <c r="F231" s="900">
        <v>-705956</v>
      </c>
      <c r="G231" s="900"/>
    </row>
    <row r="232" spans="1:7" ht="12.75">
      <c r="A232" s="896" t="s">
        <v>873</v>
      </c>
      <c r="B232" s="896"/>
      <c r="C232" s="901">
        <v>2877547</v>
      </c>
      <c r="D232" s="901">
        <v>334800</v>
      </c>
      <c r="E232" s="901">
        <v>626480</v>
      </c>
      <c r="F232" s="901">
        <v>4718435</v>
      </c>
      <c r="G232" s="901">
        <v>3250586</v>
      </c>
    </row>
    <row r="233" spans="1:7" ht="12.75">
      <c r="A233" s="896" t="s">
        <v>871</v>
      </c>
      <c r="B233" s="896"/>
      <c r="C233" s="899">
        <v>1011750</v>
      </c>
      <c r="D233" s="899">
        <v>455659</v>
      </c>
      <c r="E233" s="899">
        <v>306516</v>
      </c>
      <c r="F233" s="899">
        <v>2434765</v>
      </c>
      <c r="G233" s="899">
        <v>1386950</v>
      </c>
    </row>
    <row r="234" spans="1:7" ht="12.75">
      <c r="A234" s="896" t="s">
        <v>872</v>
      </c>
      <c r="B234" s="896"/>
      <c r="C234" s="900">
        <v>-19777</v>
      </c>
      <c r="D234" s="900"/>
      <c r="E234" s="900">
        <v>-11707</v>
      </c>
      <c r="F234" s="900">
        <v>-54272</v>
      </c>
      <c r="G234" s="900">
        <v>-182147</v>
      </c>
    </row>
    <row r="235" spans="1:7" ht="12.75">
      <c r="A235" s="896" t="s">
        <v>874</v>
      </c>
      <c r="B235" s="896"/>
      <c r="C235" s="901">
        <v>991973</v>
      </c>
      <c r="D235" s="901">
        <v>455659</v>
      </c>
      <c r="E235" s="901">
        <v>294809</v>
      </c>
      <c r="F235" s="901">
        <v>2380493</v>
      </c>
      <c r="G235" s="901">
        <v>1204803</v>
      </c>
    </row>
    <row r="236" spans="1:7" ht="12.75">
      <c r="A236" s="902" t="s">
        <v>187</v>
      </c>
      <c r="B236" s="896"/>
      <c r="C236" s="900">
        <v>3918801.3813722013</v>
      </c>
      <c r="D236" s="900">
        <v>800526.1172233478</v>
      </c>
      <c r="E236" s="900">
        <v>933022.3401980127</v>
      </c>
      <c r="F236" s="900">
        <v>7189338.432844848</v>
      </c>
      <c r="G236" s="900">
        <v>4512131.883993495</v>
      </c>
    </row>
    <row r="237" spans="1:7" ht="12.75">
      <c r="A237" s="902" t="s">
        <v>875</v>
      </c>
      <c r="B237" s="896"/>
      <c r="C237" s="896"/>
      <c r="D237" s="896"/>
      <c r="E237" s="896"/>
      <c r="F237" s="896"/>
      <c r="G237" s="896"/>
    </row>
    <row r="238" spans="1:7" ht="13.5" thickBot="1">
      <c r="A238" s="902" t="s">
        <v>876</v>
      </c>
      <c r="B238" s="896"/>
      <c r="C238" s="908">
        <v>890269.2280300828</v>
      </c>
      <c r="D238" s="908">
        <v>-155951.74692885694</v>
      </c>
      <c r="E238" s="908">
        <v>47319.00077526667</v>
      </c>
      <c r="F238" s="908">
        <v>1775736.7564327372</v>
      </c>
      <c r="G238" s="908">
        <v>474696.2895511035</v>
      </c>
    </row>
    <row r="239" spans="1:7" ht="13.5" thickTop="1">
      <c r="A239" s="902" t="s">
        <v>877</v>
      </c>
      <c r="B239" s="896"/>
      <c r="C239" s="896"/>
      <c r="D239" s="896"/>
      <c r="E239" s="896"/>
      <c r="F239" s="896"/>
      <c r="G239" s="896"/>
    </row>
    <row r="240" spans="1:7" ht="13.5" thickBot="1">
      <c r="A240" s="902" t="s">
        <v>878</v>
      </c>
      <c r="B240" s="896"/>
      <c r="C240" s="903">
        <v>1.2271789614707005</v>
      </c>
      <c r="D240" s="903">
        <v>0.8051884334894895</v>
      </c>
      <c r="E240" s="903">
        <v>1.0507158282675464</v>
      </c>
      <c r="F240" s="903">
        <v>1.2469958498990945</v>
      </c>
      <c r="G240" s="903">
        <v>1.1052044358975983</v>
      </c>
    </row>
    <row r="241" spans="1:7" ht="13.5" thickTop="1">
      <c r="A241" s="896"/>
      <c r="B241" s="896"/>
      <c r="C241" s="896"/>
      <c r="D241" s="896"/>
      <c r="E241" s="896"/>
      <c r="F241" s="896"/>
      <c r="G241" s="896"/>
    </row>
    <row r="242" spans="1:7" ht="12.75">
      <c r="A242" s="896" t="s">
        <v>685</v>
      </c>
      <c r="B242" s="896"/>
      <c r="C242" s="904">
        <v>9533761</v>
      </c>
      <c r="D242" s="904">
        <v>1276832</v>
      </c>
      <c r="E242" s="904">
        <v>1499245</v>
      </c>
      <c r="F242" s="904">
        <v>12779417</v>
      </c>
      <c r="G242" s="904">
        <v>6346113</v>
      </c>
    </row>
    <row r="243" spans="1:7" ht="12.75">
      <c r="A243" s="896" t="s">
        <v>99</v>
      </c>
      <c r="B243" s="896"/>
      <c r="C243" s="904">
        <v>112541</v>
      </c>
      <c r="D243" s="904">
        <v>10345</v>
      </c>
      <c r="E243" s="904">
        <v>15782</v>
      </c>
      <c r="F243" s="904">
        <v>107483</v>
      </c>
      <c r="G243" s="904">
        <v>71478</v>
      </c>
    </row>
    <row r="244" spans="1:7" ht="12.75">
      <c r="A244" s="896"/>
      <c r="B244" s="896"/>
      <c r="C244" s="904"/>
      <c r="D244" s="904"/>
      <c r="E244" s="904"/>
      <c r="F244" s="904"/>
      <c r="G244" s="904"/>
    </row>
    <row r="245" spans="1:7" ht="12.75">
      <c r="A245" s="912" t="s">
        <v>358</v>
      </c>
      <c r="B245" s="945"/>
      <c r="C245" s="948"/>
      <c r="D245" s="948"/>
      <c r="E245" s="948"/>
      <c r="F245" s="948"/>
      <c r="G245" s="948"/>
    </row>
    <row r="246" spans="1:7" ht="12.75">
      <c r="A246" s="896"/>
      <c r="B246" s="896"/>
      <c r="C246" s="904"/>
      <c r="D246" s="904"/>
      <c r="E246" s="904"/>
      <c r="F246" s="904"/>
      <c r="G246" s="904"/>
    </row>
    <row r="247" spans="1:7" ht="12.75">
      <c r="A247" s="912" t="s">
        <v>975</v>
      </c>
      <c r="B247" s="364"/>
      <c r="C247" s="364"/>
      <c r="D247" s="364"/>
      <c r="E247" s="364"/>
      <c r="F247" s="364"/>
      <c r="G247" s="364"/>
    </row>
    <row r="248" spans="1:7" ht="12.75">
      <c r="A248" s="912" t="s">
        <v>1279</v>
      </c>
      <c r="B248" s="364"/>
      <c r="C248" s="364"/>
      <c r="D248" s="364"/>
      <c r="E248" s="364"/>
      <c r="F248" s="364"/>
      <c r="G248" s="364"/>
    </row>
    <row r="249" spans="1:7" ht="12.75">
      <c r="A249" s="912" t="s">
        <v>897</v>
      </c>
      <c r="B249" s="364"/>
      <c r="C249" s="364"/>
      <c r="D249" s="364"/>
      <c r="E249" s="364"/>
      <c r="F249" s="364"/>
      <c r="G249" s="364"/>
    </row>
    <row r="250" spans="1:7" ht="12.75">
      <c r="A250" s="896"/>
      <c r="B250" s="896"/>
      <c r="C250" s="897"/>
      <c r="D250" s="897"/>
      <c r="E250" s="897"/>
      <c r="F250" s="897"/>
      <c r="G250" s="897"/>
    </row>
    <row r="251" spans="1:7" ht="12.75">
      <c r="A251" s="896"/>
      <c r="B251" s="896"/>
      <c r="C251" s="897" t="s">
        <v>740</v>
      </c>
      <c r="D251" s="897" t="s">
        <v>1078</v>
      </c>
      <c r="E251" s="897" t="s">
        <v>1083</v>
      </c>
      <c r="F251" s="897" t="s">
        <v>742</v>
      </c>
      <c r="G251" s="897" t="s">
        <v>744</v>
      </c>
    </row>
    <row r="252" spans="1:7" ht="12.75">
      <c r="A252" s="902" t="s">
        <v>54</v>
      </c>
      <c r="B252" s="896"/>
      <c r="C252" s="896"/>
      <c r="D252" s="896"/>
      <c r="E252" s="896"/>
      <c r="F252" s="896"/>
      <c r="G252" s="896"/>
    </row>
    <row r="253" spans="1:7" ht="12.75">
      <c r="A253" s="896" t="s">
        <v>55</v>
      </c>
      <c r="B253" s="896"/>
      <c r="C253" s="907">
        <v>2462473.048642322</v>
      </c>
      <c r="D253" s="907">
        <v>426167.88632511557</v>
      </c>
      <c r="E253" s="907">
        <v>542764.0819240205</v>
      </c>
      <c r="F253" s="907">
        <v>3543467.3776086806</v>
      </c>
      <c r="G253" s="907">
        <v>1598724.2096935709</v>
      </c>
    </row>
    <row r="254" spans="1:7" ht="12.75">
      <c r="A254" s="896" t="s">
        <v>56</v>
      </c>
      <c r="B254" s="896"/>
      <c r="C254" s="899">
        <v>610421.2072116731</v>
      </c>
      <c r="D254" s="899">
        <v>52825.561052360994</v>
      </c>
      <c r="E254" s="899">
        <v>249306.40016922902</v>
      </c>
      <c r="F254" s="899">
        <v>1700489.9403059676</v>
      </c>
      <c r="G254" s="899">
        <v>1517293.0693805972</v>
      </c>
    </row>
    <row r="255" spans="1:7" ht="12.75">
      <c r="A255" s="896" t="s">
        <v>879</v>
      </c>
      <c r="B255" s="896"/>
      <c r="C255" s="899">
        <v>432059.1255182064</v>
      </c>
      <c r="D255" s="899">
        <v>107005.66984587129</v>
      </c>
      <c r="E255" s="899">
        <v>68218.85810476307</v>
      </c>
      <c r="F255" s="899">
        <v>592685.1149302005</v>
      </c>
      <c r="G255" s="899">
        <v>449207.6049193274</v>
      </c>
    </row>
    <row r="256" spans="1:7" ht="12.75">
      <c r="A256" s="896" t="s">
        <v>58</v>
      </c>
      <c r="B256" s="896"/>
      <c r="C256" s="899">
        <v>97257</v>
      </c>
      <c r="D256" s="899">
        <v>26598</v>
      </c>
      <c r="E256" s="899">
        <v>40475</v>
      </c>
      <c r="F256" s="899">
        <v>723828</v>
      </c>
      <c r="G256" s="899">
        <v>61564</v>
      </c>
    </row>
    <row r="257" spans="1:7" ht="12.75">
      <c r="A257" s="896" t="s">
        <v>59</v>
      </c>
      <c r="B257" s="896"/>
      <c r="C257" s="900">
        <v>316591</v>
      </c>
      <c r="D257" s="900">
        <v>187929</v>
      </c>
      <c r="E257" s="900">
        <v>32258</v>
      </c>
      <c r="F257" s="900">
        <v>628868</v>
      </c>
      <c r="G257" s="900">
        <v>885343</v>
      </c>
    </row>
    <row r="258" spans="1:7" ht="13.5" thickBot="1">
      <c r="A258" s="896" t="s">
        <v>187</v>
      </c>
      <c r="B258" s="896"/>
      <c r="C258" s="908">
        <v>3918801.3813722017</v>
      </c>
      <c r="D258" s="908">
        <v>800526.1172233479</v>
      </c>
      <c r="E258" s="908">
        <v>933022.3401980127</v>
      </c>
      <c r="F258" s="908">
        <v>7189338.432844848</v>
      </c>
      <c r="G258" s="908">
        <v>4512131.883993495</v>
      </c>
    </row>
    <row r="259" spans="1:7" ht="13.5" thickTop="1">
      <c r="A259" s="896"/>
      <c r="B259" s="896"/>
      <c r="C259" s="907"/>
      <c r="D259" s="907"/>
      <c r="E259" s="907"/>
      <c r="F259" s="907"/>
      <c r="G259" s="907"/>
    </row>
    <row r="260" spans="1:7" ht="12.75">
      <c r="A260" s="902" t="s">
        <v>881</v>
      </c>
      <c r="B260" s="896"/>
      <c r="C260" s="896"/>
      <c r="D260" s="896"/>
      <c r="E260" s="896"/>
      <c r="F260" s="896"/>
      <c r="G260" s="896"/>
    </row>
    <row r="261" spans="1:7" ht="12.75">
      <c r="A261" s="896" t="s">
        <v>70</v>
      </c>
      <c r="B261" s="896"/>
      <c r="C261" s="907">
        <v>10263</v>
      </c>
      <c r="D261" s="907">
        <v>4686</v>
      </c>
      <c r="E261" s="907">
        <v>2633</v>
      </c>
      <c r="F261" s="907">
        <v>2732</v>
      </c>
      <c r="G261" s="907">
        <v>623</v>
      </c>
    </row>
    <row r="262" spans="1:7" ht="12.75">
      <c r="A262" s="896" t="s">
        <v>71</v>
      </c>
      <c r="B262" s="896"/>
      <c r="C262" s="900">
        <v>174719</v>
      </c>
      <c r="D262" s="900">
        <v>85318</v>
      </c>
      <c r="E262" s="900">
        <v>12606</v>
      </c>
      <c r="F262" s="900"/>
      <c r="G262" s="900">
        <v>40366</v>
      </c>
    </row>
    <row r="263" spans="1:7" ht="13.5" thickBot="1">
      <c r="A263" s="896" t="s">
        <v>880</v>
      </c>
      <c r="B263" s="896"/>
      <c r="C263" s="908">
        <v>184982</v>
      </c>
      <c r="D263" s="908">
        <v>90004</v>
      </c>
      <c r="E263" s="908">
        <v>15239</v>
      </c>
      <c r="F263" s="908">
        <v>2732</v>
      </c>
      <c r="G263" s="908">
        <v>40989</v>
      </c>
    </row>
    <row r="264" spans="1:7" ht="14.25" thickBot="1" thickTop="1">
      <c r="A264" s="896" t="s">
        <v>882</v>
      </c>
      <c r="B264" s="896"/>
      <c r="C264" s="903">
        <v>0.06902006741857201</v>
      </c>
      <c r="D264" s="903">
        <v>0.18362606066165787</v>
      </c>
      <c r="E264" s="903">
        <v>0.025360229926005905</v>
      </c>
      <c r="F264" s="903">
        <v>0.0005467889589821186</v>
      </c>
      <c r="G264" s="903">
        <v>0.014522484958712214</v>
      </c>
    </row>
    <row r="265" spans="1:7" ht="13.5" thickTop="1">
      <c r="A265" s="896"/>
      <c r="B265" s="896"/>
      <c r="C265" s="896"/>
      <c r="D265" s="896"/>
      <c r="E265" s="896"/>
      <c r="F265" s="896"/>
      <c r="G265" s="896"/>
    </row>
    <row r="266" spans="1:7" ht="12.75">
      <c r="A266" s="902" t="s">
        <v>687</v>
      </c>
      <c r="B266" s="896"/>
      <c r="C266" s="896"/>
      <c r="D266" s="896"/>
      <c r="E266" s="896"/>
      <c r="F266" s="896"/>
      <c r="G266" s="896"/>
    </row>
    <row r="267" spans="1:7" ht="12.75">
      <c r="A267" s="896" t="s">
        <v>885</v>
      </c>
      <c r="B267" s="896"/>
      <c r="C267" s="904">
        <v>11804.470449804647</v>
      </c>
      <c r="D267" s="904">
        <v>8102.0839076714865</v>
      </c>
      <c r="E267" s="904">
        <v>10526.63173797478</v>
      </c>
      <c r="F267" s="904">
        <v>8410.634068831152</v>
      </c>
      <c r="G267" s="904">
        <v>11263.27249451751</v>
      </c>
    </row>
    <row r="268" spans="1:7" ht="12.75">
      <c r="A268" s="896" t="s">
        <v>886</v>
      </c>
      <c r="B268" s="896"/>
      <c r="C268" s="909">
        <v>504.42533743003247</v>
      </c>
      <c r="D268" s="909">
        <v>504.8231641237773</v>
      </c>
      <c r="E268" s="909">
        <v>653.8900186248941</v>
      </c>
      <c r="F268" s="909">
        <v>701.5245835766675</v>
      </c>
      <c r="G268" s="909">
        <v>785.808285094293</v>
      </c>
    </row>
    <row r="269" spans="1:7" ht="12.75">
      <c r="A269" s="896" t="s">
        <v>883</v>
      </c>
      <c r="B269" s="896"/>
      <c r="C269" s="910">
        <v>0.04273172096748993</v>
      </c>
      <c r="D269" s="910">
        <v>0.062307817331511924</v>
      </c>
      <c r="E269" s="910">
        <v>0.0621176873002965</v>
      </c>
      <c r="F269" s="910">
        <v>0.08340923857054218</v>
      </c>
      <c r="G269" s="910">
        <v>0.06976731544733483</v>
      </c>
    </row>
    <row r="270" spans="1:7" ht="12.75">
      <c r="A270" s="896" t="s">
        <v>887</v>
      </c>
      <c r="B270" s="896"/>
      <c r="C270" s="909">
        <v>411.0446424419704</v>
      </c>
      <c r="D270" s="909">
        <v>626.9627619164838</v>
      </c>
      <c r="E270" s="909">
        <v>622.3281319584275</v>
      </c>
      <c r="F270" s="909">
        <v>562.571706740992</v>
      </c>
      <c r="G270" s="909">
        <v>711.0071762027394</v>
      </c>
    </row>
    <row r="271" spans="1:7" ht="12.75">
      <c r="A271" s="896" t="s">
        <v>884</v>
      </c>
      <c r="B271" s="896"/>
      <c r="C271" s="910">
        <v>0.03482109970030657</v>
      </c>
      <c r="D271" s="910">
        <v>0.07738290161656336</v>
      </c>
      <c r="E271" s="910">
        <v>0.05911939806095632</v>
      </c>
      <c r="F271" s="910">
        <v>0.06688814447721825</v>
      </c>
      <c r="G271" s="910">
        <v>0.06312616307106375</v>
      </c>
    </row>
    <row r="272" spans="1:7" ht="12.75">
      <c r="A272" s="896"/>
      <c r="B272" s="896"/>
      <c r="C272" s="896"/>
      <c r="D272" s="896"/>
      <c r="E272" s="896"/>
      <c r="F272" s="896"/>
      <c r="G272" s="896"/>
    </row>
    <row r="273" spans="1:7" ht="12.75">
      <c r="A273" s="902" t="s">
        <v>888</v>
      </c>
      <c r="B273" s="896"/>
      <c r="C273" s="896"/>
      <c r="D273" s="896"/>
      <c r="E273" s="896"/>
      <c r="F273" s="896"/>
      <c r="G273" s="896"/>
    </row>
    <row r="274" spans="1:7" ht="12.75">
      <c r="A274" s="896" t="s">
        <v>885</v>
      </c>
      <c r="B274" s="896"/>
      <c r="C274" s="911">
        <v>9</v>
      </c>
      <c r="D274" s="911">
        <v>48</v>
      </c>
      <c r="E274" s="911">
        <v>27</v>
      </c>
      <c r="F274" s="911">
        <v>46</v>
      </c>
      <c r="G274" s="911">
        <v>20</v>
      </c>
    </row>
    <row r="275" spans="1:7" ht="12.75">
      <c r="A275" s="896" t="s">
        <v>886</v>
      </c>
      <c r="B275" s="896"/>
      <c r="C275" s="911">
        <v>43</v>
      </c>
      <c r="D275" s="911">
        <v>42</v>
      </c>
      <c r="E275" s="911">
        <v>15</v>
      </c>
      <c r="F275" s="911">
        <v>10</v>
      </c>
      <c r="G275" s="911">
        <v>6</v>
      </c>
    </row>
    <row r="276" spans="1:7" ht="12.75">
      <c r="A276" s="896" t="s">
        <v>883</v>
      </c>
      <c r="B276" s="896"/>
      <c r="C276" s="911">
        <v>44</v>
      </c>
      <c r="D276" s="911">
        <v>15</v>
      </c>
      <c r="E276" s="911">
        <v>16</v>
      </c>
      <c r="F276" s="911">
        <v>5</v>
      </c>
      <c r="G276" s="911">
        <v>11</v>
      </c>
    </row>
    <row r="277" spans="1:7" ht="12.75">
      <c r="A277" s="896" t="s">
        <v>891</v>
      </c>
      <c r="B277" s="896"/>
      <c r="C277" s="911">
        <v>10</v>
      </c>
      <c r="D277" s="911">
        <v>-35</v>
      </c>
      <c r="E277" s="911">
        <v>22</v>
      </c>
      <c r="F277" s="911">
        <v>8</v>
      </c>
      <c r="G277" s="911">
        <v>17</v>
      </c>
    </row>
    <row r="278" spans="1:7" ht="12.75">
      <c r="A278" s="896" t="s">
        <v>892</v>
      </c>
      <c r="B278" s="896"/>
      <c r="C278" s="911">
        <v>9</v>
      </c>
      <c r="D278" s="911">
        <v>-30</v>
      </c>
      <c r="E278" s="911">
        <v>23</v>
      </c>
      <c r="F278" s="911">
        <v>5</v>
      </c>
      <c r="G278" s="911">
        <v>15</v>
      </c>
    </row>
    <row r="279" spans="1:7" ht="12.75">
      <c r="A279" s="896" t="s">
        <v>887</v>
      </c>
      <c r="B279" s="896"/>
      <c r="C279" s="911">
        <v>50</v>
      </c>
      <c r="D279" s="911">
        <v>28</v>
      </c>
      <c r="E279" s="911">
        <v>30</v>
      </c>
      <c r="F279" s="911">
        <v>38</v>
      </c>
      <c r="G279" s="911">
        <v>15</v>
      </c>
    </row>
    <row r="280" spans="1:7" ht="12.75">
      <c r="A280" s="896" t="s">
        <v>884</v>
      </c>
      <c r="B280" s="896"/>
      <c r="C280" s="911">
        <v>49</v>
      </c>
      <c r="D280" s="911">
        <v>6</v>
      </c>
      <c r="E280" s="911">
        <v>31</v>
      </c>
      <c r="F280" s="911">
        <v>23</v>
      </c>
      <c r="G280" s="911">
        <v>27</v>
      </c>
    </row>
    <row r="281" spans="1:7" ht="12.75">
      <c r="A281" s="896" t="s">
        <v>889</v>
      </c>
      <c r="B281" s="896"/>
      <c r="C281" s="911">
        <v>13</v>
      </c>
      <c r="D281" s="911">
        <v>21</v>
      </c>
      <c r="E281" s="911">
        <v>40</v>
      </c>
      <c r="F281" s="911">
        <v>45</v>
      </c>
      <c r="G281" s="911">
        <v>27</v>
      </c>
    </row>
    <row r="282" spans="1:7" ht="12.75">
      <c r="A282" s="896" t="s">
        <v>890</v>
      </c>
      <c r="B282" s="896"/>
      <c r="C282" s="911">
        <v>20</v>
      </c>
      <c r="D282" s="911">
        <v>11</v>
      </c>
      <c r="E282" s="911">
        <v>30</v>
      </c>
      <c r="F282" s="911">
        <v>47</v>
      </c>
      <c r="G282" s="911">
        <v>36</v>
      </c>
    </row>
    <row r="283" spans="1:7" ht="12.75">
      <c r="A283" s="896"/>
      <c r="B283" s="896"/>
      <c r="C283" s="896"/>
      <c r="D283" s="896"/>
      <c r="E283" s="896"/>
      <c r="F283" s="896"/>
      <c r="G283" s="896"/>
    </row>
    <row r="284" spans="1:7" ht="12.75">
      <c r="A284" s="896"/>
      <c r="B284" s="896"/>
      <c r="C284" s="896"/>
      <c r="D284" s="896"/>
      <c r="E284" s="896"/>
      <c r="F284" s="896"/>
      <c r="G284" s="896"/>
    </row>
    <row r="285" spans="1:7" ht="12.75">
      <c r="A285" s="896"/>
      <c r="B285" s="896"/>
      <c r="C285" s="896"/>
      <c r="D285" s="896"/>
      <c r="E285" s="896"/>
      <c r="F285" s="896"/>
      <c r="G285" s="896"/>
    </row>
    <row r="286" spans="1:7" ht="12.75">
      <c r="A286" s="896"/>
      <c r="B286" s="896"/>
      <c r="C286" s="896"/>
      <c r="D286" s="896"/>
      <c r="E286" s="896"/>
      <c r="F286" s="896"/>
      <c r="G286" s="896"/>
    </row>
    <row r="287" spans="1:7" ht="12.75">
      <c r="A287" s="896"/>
      <c r="B287" s="896"/>
      <c r="C287" s="896"/>
      <c r="D287" s="896"/>
      <c r="E287" s="896"/>
      <c r="F287" s="896"/>
      <c r="G287" s="896"/>
    </row>
    <row r="288" spans="1:7" ht="12.75">
      <c r="A288" s="896"/>
      <c r="B288" s="896"/>
      <c r="C288" s="896"/>
      <c r="D288" s="896"/>
      <c r="E288" s="896"/>
      <c r="F288" s="896"/>
      <c r="G288" s="896"/>
    </row>
    <row r="289" spans="1:7" ht="12.75">
      <c r="A289" s="896"/>
      <c r="B289" s="896"/>
      <c r="C289" s="896"/>
      <c r="D289" s="896"/>
      <c r="E289" s="896"/>
      <c r="F289" s="896"/>
      <c r="G289" s="896"/>
    </row>
    <row r="290" spans="1:7" ht="12.75">
      <c r="A290" s="896"/>
      <c r="B290" s="896"/>
      <c r="C290" s="896"/>
      <c r="D290" s="896"/>
      <c r="E290" s="896"/>
      <c r="F290" s="896"/>
      <c r="G290" s="896"/>
    </row>
    <row r="291" spans="1:7" ht="12.75">
      <c r="A291" s="912" t="s">
        <v>359</v>
      </c>
      <c r="B291" s="945"/>
      <c r="C291" s="945"/>
      <c r="D291" s="945"/>
      <c r="E291" s="945"/>
      <c r="F291" s="945"/>
      <c r="G291" s="945"/>
    </row>
    <row r="292" spans="1:7" ht="12.75">
      <c r="A292" s="896"/>
      <c r="B292" s="896"/>
      <c r="C292" s="896"/>
      <c r="D292" s="896"/>
      <c r="E292" s="896"/>
      <c r="F292" s="896"/>
      <c r="G292" s="896"/>
    </row>
    <row r="293" spans="1:7" ht="12.75">
      <c r="A293" s="896"/>
      <c r="B293" s="896"/>
      <c r="C293" s="896"/>
      <c r="D293" s="896"/>
      <c r="E293" s="896"/>
      <c r="F293" s="896"/>
      <c r="G293" s="896"/>
    </row>
    <row r="294" spans="1:7" ht="12.75">
      <c r="A294" s="896"/>
      <c r="B294" s="896"/>
      <c r="C294" s="896"/>
      <c r="D294" s="896"/>
      <c r="E294" s="896"/>
      <c r="F294" s="896"/>
      <c r="G294" s="896"/>
    </row>
    <row r="295" spans="1:7" ht="12.75">
      <c r="A295" s="896"/>
      <c r="B295" s="896"/>
      <c r="C295" s="896"/>
      <c r="D295" s="896"/>
      <c r="E295" s="896"/>
      <c r="F295" s="896"/>
      <c r="G295" s="896"/>
    </row>
    <row r="296" spans="1:7" ht="12.75">
      <c r="A296" s="896"/>
      <c r="B296" s="896"/>
      <c r="C296" s="896"/>
      <c r="D296" s="896"/>
      <c r="E296" s="896"/>
      <c r="F296" s="896"/>
      <c r="G296" s="896"/>
    </row>
    <row r="297" spans="1:7" ht="12.75">
      <c r="A297" s="896"/>
      <c r="B297" s="896"/>
      <c r="C297" s="896"/>
      <c r="D297" s="896"/>
      <c r="E297" s="896"/>
      <c r="F297" s="896"/>
      <c r="G297" s="896"/>
    </row>
    <row r="298" spans="1:7" ht="12.75">
      <c r="A298" s="896"/>
      <c r="B298" s="896"/>
      <c r="C298" s="896"/>
      <c r="D298" s="896"/>
      <c r="E298" s="896"/>
      <c r="F298" s="896"/>
      <c r="G298" s="896"/>
    </row>
    <row r="299" spans="1:7" ht="12.75">
      <c r="A299" s="896"/>
      <c r="B299" s="896"/>
      <c r="C299" s="896"/>
      <c r="D299" s="896"/>
      <c r="E299" s="896"/>
      <c r="F299" s="896"/>
      <c r="G299" s="896"/>
    </row>
    <row r="300" spans="1:7" ht="12.75">
      <c r="A300" s="912" t="s">
        <v>975</v>
      </c>
      <c r="B300" s="364"/>
      <c r="C300" s="364"/>
      <c r="D300" s="364"/>
      <c r="E300" s="364"/>
      <c r="F300" s="364"/>
      <c r="G300" s="364"/>
    </row>
    <row r="301" spans="1:7" ht="12.75">
      <c r="A301" s="912" t="s">
        <v>1279</v>
      </c>
      <c r="B301" s="364"/>
      <c r="C301" s="364"/>
      <c r="D301" s="364"/>
      <c r="E301" s="364"/>
      <c r="F301" s="364"/>
      <c r="G301" s="364"/>
    </row>
    <row r="302" spans="1:7" ht="12.75">
      <c r="A302" s="912" t="s">
        <v>897</v>
      </c>
      <c r="B302" s="364"/>
      <c r="C302" s="364"/>
      <c r="D302" s="364"/>
      <c r="E302" s="364"/>
      <c r="F302" s="364"/>
      <c r="G302" s="364"/>
    </row>
    <row r="304" spans="1:7" ht="12.75">
      <c r="A304" s="896"/>
      <c r="B304" s="896"/>
      <c r="C304" s="897" t="s">
        <v>1096</v>
      </c>
      <c r="D304" s="897" t="s">
        <v>747</v>
      </c>
      <c r="E304" s="897" t="s">
        <v>749</v>
      </c>
      <c r="F304" s="897" t="s">
        <v>751</v>
      </c>
      <c r="G304" s="897" t="s">
        <v>754</v>
      </c>
    </row>
    <row r="305" spans="1:7" ht="12.75">
      <c r="A305" s="896" t="s">
        <v>852</v>
      </c>
      <c r="B305" s="896"/>
      <c r="C305" s="896"/>
      <c r="D305" s="896"/>
      <c r="E305" s="896"/>
      <c r="F305" s="896"/>
      <c r="G305" s="896"/>
    </row>
    <row r="306" spans="1:7" ht="12.75">
      <c r="A306" s="896" t="s">
        <v>568</v>
      </c>
      <c r="B306" s="896"/>
      <c r="C306" s="898">
        <v>511855</v>
      </c>
      <c r="D306" s="898">
        <v>388065</v>
      </c>
      <c r="E306" s="898">
        <v>715036</v>
      </c>
      <c r="F306" s="898">
        <v>752830</v>
      </c>
      <c r="G306" s="898">
        <v>200323</v>
      </c>
    </row>
    <row r="307" spans="1:7" ht="12.75">
      <c r="A307" s="896" t="s">
        <v>893</v>
      </c>
      <c r="B307" s="896"/>
      <c r="C307" s="899">
        <v>444086</v>
      </c>
      <c r="D307" s="899">
        <v>439590</v>
      </c>
      <c r="E307" s="899">
        <v>563168</v>
      </c>
      <c r="F307" s="899">
        <v>639748</v>
      </c>
      <c r="G307" s="899">
        <v>238796</v>
      </c>
    </row>
    <row r="308" spans="1:7" ht="12.75">
      <c r="A308" s="896" t="s">
        <v>894</v>
      </c>
      <c r="B308" s="896"/>
      <c r="C308" s="899">
        <v>430389.559</v>
      </c>
      <c r="D308" s="899">
        <v>184104.737</v>
      </c>
      <c r="E308" s="899">
        <v>647649.61</v>
      </c>
      <c r="F308" s="899">
        <v>201864.182</v>
      </c>
      <c r="G308" s="899">
        <v>94637.94</v>
      </c>
    </row>
    <row r="309" spans="1:7" ht="12.75">
      <c r="A309" s="896" t="s">
        <v>895</v>
      </c>
      <c r="B309" s="896"/>
      <c r="C309" s="900"/>
      <c r="D309" s="900">
        <v>78275</v>
      </c>
      <c r="E309" s="900"/>
      <c r="F309" s="900">
        <v>40470</v>
      </c>
      <c r="G309" s="900">
        <v>87710</v>
      </c>
    </row>
    <row r="310" spans="1:7" ht="12.75">
      <c r="A310" s="896" t="s">
        <v>314</v>
      </c>
      <c r="B310" s="896"/>
      <c r="C310" s="899">
        <v>874475.559</v>
      </c>
      <c r="D310" s="899">
        <v>701969.737</v>
      </c>
      <c r="E310" s="899">
        <v>1210817.61</v>
      </c>
      <c r="F310" s="899">
        <v>882082.182</v>
      </c>
      <c r="G310" s="899">
        <v>421143.94</v>
      </c>
    </row>
    <row r="311" spans="1:7" ht="12.75">
      <c r="A311" s="896" t="s">
        <v>853</v>
      </c>
      <c r="B311" s="896"/>
      <c r="C311" s="899">
        <v>1258.042</v>
      </c>
      <c r="D311" s="899"/>
      <c r="E311" s="899"/>
      <c r="F311" s="899"/>
      <c r="G311" s="899"/>
    </row>
    <row r="312" spans="1:7" ht="12.75">
      <c r="A312" s="896" t="s">
        <v>854</v>
      </c>
      <c r="B312" s="896"/>
      <c r="C312" s="900">
        <v>20881.912</v>
      </c>
      <c r="D312" s="900">
        <v>1865.891</v>
      </c>
      <c r="E312" s="900">
        <v>23908.464</v>
      </c>
      <c r="F312" s="900"/>
      <c r="G312" s="900">
        <v>32562.738</v>
      </c>
    </row>
    <row r="313" spans="1:7" ht="12.75">
      <c r="A313" s="896" t="s">
        <v>317</v>
      </c>
      <c r="B313" s="896"/>
      <c r="C313" s="900">
        <v>-22139.954</v>
      </c>
      <c r="D313" s="900">
        <v>-1865.891</v>
      </c>
      <c r="E313" s="900">
        <v>-23908.464</v>
      </c>
      <c r="F313" s="900"/>
      <c r="G313" s="900">
        <v>-32562.738</v>
      </c>
    </row>
    <row r="314" spans="1:7" ht="12.75">
      <c r="A314" s="896" t="s">
        <v>855</v>
      </c>
      <c r="B314" s="896"/>
      <c r="C314" s="901">
        <v>852335.605</v>
      </c>
      <c r="D314" s="901">
        <v>700103.846</v>
      </c>
      <c r="E314" s="901">
        <v>1186909.146</v>
      </c>
      <c r="F314" s="901">
        <v>882082.182</v>
      </c>
      <c r="G314" s="901">
        <v>388581.202</v>
      </c>
    </row>
    <row r="315" spans="1:7" ht="12.75">
      <c r="A315" s="896" t="s">
        <v>856</v>
      </c>
      <c r="B315" s="896"/>
      <c r="C315" s="899">
        <v>688</v>
      </c>
      <c r="D315" s="899">
        <v>26408</v>
      </c>
      <c r="E315" s="899">
        <v>14640</v>
      </c>
      <c r="F315" s="899"/>
      <c r="G315" s="899"/>
    </row>
    <row r="316" spans="1:7" ht="12.75">
      <c r="A316" s="896" t="s">
        <v>476</v>
      </c>
      <c r="B316" s="896"/>
      <c r="C316" s="900"/>
      <c r="D316" s="900"/>
      <c r="E316" s="900"/>
      <c r="F316" s="900"/>
      <c r="G316" s="900">
        <v>3174</v>
      </c>
    </row>
    <row r="317" spans="1:7" ht="12.75">
      <c r="A317" s="896" t="s">
        <v>857</v>
      </c>
      <c r="B317" s="896"/>
      <c r="C317" s="901">
        <v>688</v>
      </c>
      <c r="D317" s="901">
        <v>26408</v>
      </c>
      <c r="E317" s="901">
        <v>14640</v>
      </c>
      <c r="F317" s="901"/>
      <c r="G317" s="901">
        <v>3174</v>
      </c>
    </row>
    <row r="318" spans="1:7" ht="12.75">
      <c r="A318" s="896" t="s">
        <v>858</v>
      </c>
      <c r="B318" s="896"/>
      <c r="C318" s="901">
        <v>1364878.605</v>
      </c>
      <c r="D318" s="901">
        <v>1114576.846</v>
      </c>
      <c r="E318" s="901">
        <v>1916585.146</v>
      </c>
      <c r="F318" s="901">
        <v>1634912.182</v>
      </c>
      <c r="G318" s="901">
        <v>592078.202</v>
      </c>
    </row>
    <row r="319" spans="1:7" ht="12.75">
      <c r="A319" s="896" t="s">
        <v>859</v>
      </c>
      <c r="B319" s="896"/>
      <c r="C319" s="899"/>
      <c r="D319" s="899"/>
      <c r="E319" s="899"/>
      <c r="F319" s="899"/>
      <c r="G319" s="899">
        <v>50000</v>
      </c>
    </row>
    <row r="320" spans="1:7" ht="12.75">
      <c r="A320" s="896" t="s">
        <v>861</v>
      </c>
      <c r="B320" s="896"/>
      <c r="C320" s="900"/>
      <c r="D320" s="900"/>
      <c r="E320" s="900"/>
      <c r="F320" s="900"/>
      <c r="G320" s="900">
        <v>55</v>
      </c>
    </row>
    <row r="321" spans="1:7" ht="12.75">
      <c r="A321" s="896" t="s">
        <v>860</v>
      </c>
      <c r="B321" s="896"/>
      <c r="C321" s="901"/>
      <c r="D321" s="901"/>
      <c r="E321" s="901"/>
      <c r="F321" s="901"/>
      <c r="G321" s="901">
        <v>50055</v>
      </c>
    </row>
    <row r="322" spans="1:7" ht="12.75">
      <c r="A322" s="896" t="s">
        <v>862</v>
      </c>
      <c r="B322" s="896"/>
      <c r="C322" s="899">
        <v>399177.612</v>
      </c>
      <c r="D322" s="899">
        <v>384030.498698</v>
      </c>
      <c r="E322" s="899">
        <v>617735.7457200001</v>
      </c>
      <c r="F322" s="899">
        <v>553444.64636</v>
      </c>
      <c r="G322" s="899">
        <v>192781.29799999998</v>
      </c>
    </row>
    <row r="323" spans="1:7" ht="12.75">
      <c r="A323" s="896" t="s">
        <v>863</v>
      </c>
      <c r="B323" s="896"/>
      <c r="C323" s="899"/>
      <c r="D323" s="899"/>
      <c r="E323" s="899"/>
      <c r="F323" s="899"/>
      <c r="G323" s="899"/>
    </row>
    <row r="324" spans="1:7" ht="12.75">
      <c r="A324" s="896" t="s">
        <v>864</v>
      </c>
      <c r="B324" s="896"/>
      <c r="C324" s="900">
        <v>6724.282255775465</v>
      </c>
      <c r="D324" s="900">
        <v>5712.436304022587</v>
      </c>
      <c r="E324" s="900">
        <v>9660.400183626263</v>
      </c>
      <c r="F324" s="900">
        <v>8341.64401816579</v>
      </c>
      <c r="G324" s="900">
        <v>3182.5520657087113</v>
      </c>
    </row>
    <row r="325" spans="1:7" ht="12.75">
      <c r="A325" s="902" t="s">
        <v>865</v>
      </c>
      <c r="B325" s="896"/>
      <c r="C325" s="901">
        <v>1770780.4992557755</v>
      </c>
      <c r="D325" s="901">
        <v>1504319.7810020223</v>
      </c>
      <c r="E325" s="901">
        <v>2543981.2919036266</v>
      </c>
      <c r="F325" s="901">
        <v>2196698.472378166</v>
      </c>
      <c r="G325" s="901">
        <v>838097.0520657087</v>
      </c>
    </row>
    <row r="326" spans="1:7" ht="12.75">
      <c r="A326" s="896" t="s">
        <v>866</v>
      </c>
      <c r="B326" s="896"/>
      <c r="C326" s="899">
        <v>5706.004378660567</v>
      </c>
      <c r="D326" s="899">
        <v>5563.826955998223</v>
      </c>
      <c r="E326" s="899">
        <v>7285.903920062164</v>
      </c>
      <c r="F326" s="899">
        <v>7909.102003123033</v>
      </c>
      <c r="G326" s="899">
        <v>2385.6480780915986</v>
      </c>
    </row>
    <row r="327" spans="1:7" ht="12.75">
      <c r="A327" s="896" t="s">
        <v>868</v>
      </c>
      <c r="B327" s="896"/>
      <c r="C327" s="899">
        <v>2370.0136297192516</v>
      </c>
      <c r="D327" s="899">
        <v>2310.959621487451</v>
      </c>
      <c r="E327" s="899">
        <v>3026.231746325032</v>
      </c>
      <c r="F327" s="899">
        <v>3285.0797690137006</v>
      </c>
      <c r="G327" s="899">
        <v>990.8892607821404</v>
      </c>
    </row>
    <row r="328" spans="1:7" ht="12.75">
      <c r="A328" s="896" t="s">
        <v>867</v>
      </c>
      <c r="B328" s="896"/>
      <c r="C328" s="900">
        <v>17264.03293307341</v>
      </c>
      <c r="D328" s="900">
        <v>16833.86226647494</v>
      </c>
      <c r="E328" s="900">
        <v>22044.162057353435</v>
      </c>
      <c r="F328" s="900">
        <v>23929.704288976576</v>
      </c>
      <c r="G328" s="900">
        <v>7217.994283517297</v>
      </c>
    </row>
    <row r="329" spans="1:7" ht="12.75">
      <c r="A329" s="896" t="s">
        <v>319</v>
      </c>
      <c r="B329" s="896"/>
      <c r="C329" s="901">
        <v>25340.050941453228</v>
      </c>
      <c r="D329" s="901">
        <v>24708.64884396061</v>
      </c>
      <c r="E329" s="901">
        <v>32356.29772374063</v>
      </c>
      <c r="F329" s="901">
        <v>35123.88606111331</v>
      </c>
      <c r="G329" s="901">
        <v>10594.531622391036</v>
      </c>
    </row>
    <row r="330" spans="1:7" ht="12.75">
      <c r="A330" s="896" t="s">
        <v>869</v>
      </c>
      <c r="B330" s="896"/>
      <c r="C330" s="899">
        <v>1546326</v>
      </c>
      <c r="D330" s="899">
        <v>1413796</v>
      </c>
      <c r="E330" s="899">
        <v>2194097</v>
      </c>
      <c r="F330" s="899">
        <v>1923211</v>
      </c>
      <c r="G330" s="899">
        <v>583564</v>
      </c>
    </row>
    <row r="331" spans="1:7" ht="12.75">
      <c r="A331" s="896" t="s">
        <v>870</v>
      </c>
      <c r="B331" s="896"/>
      <c r="C331" s="900">
        <v>-664596</v>
      </c>
      <c r="D331" s="900">
        <v>-158714</v>
      </c>
      <c r="E331" s="900"/>
      <c r="F331" s="900">
        <v>-2568</v>
      </c>
      <c r="G331" s="900">
        <v>-26091</v>
      </c>
    </row>
    <row r="332" spans="1:7" ht="12.75">
      <c r="A332" s="896" t="s">
        <v>873</v>
      </c>
      <c r="B332" s="896"/>
      <c r="C332" s="901">
        <v>881730</v>
      </c>
      <c r="D332" s="901">
        <v>1255082</v>
      </c>
      <c r="E332" s="901">
        <v>2194097</v>
      </c>
      <c r="F332" s="901">
        <v>1920643</v>
      </c>
      <c r="G332" s="901">
        <v>557473</v>
      </c>
    </row>
    <row r="333" spans="1:7" ht="12.75">
      <c r="A333" s="896" t="s">
        <v>871</v>
      </c>
      <c r="B333" s="896"/>
      <c r="C333" s="899">
        <v>1107943</v>
      </c>
      <c r="D333" s="899">
        <v>728107</v>
      </c>
      <c r="E333" s="899">
        <v>346484</v>
      </c>
      <c r="F333" s="899">
        <v>837246</v>
      </c>
      <c r="G333" s="899">
        <v>274398</v>
      </c>
    </row>
    <row r="334" spans="1:7" ht="12.75">
      <c r="A334" s="896" t="s">
        <v>872</v>
      </c>
      <c r="B334" s="896"/>
      <c r="C334" s="900"/>
      <c r="D334" s="900">
        <v>-43093</v>
      </c>
      <c r="E334" s="900"/>
      <c r="F334" s="900"/>
      <c r="G334" s="900"/>
    </row>
    <row r="335" spans="1:7" ht="12.75">
      <c r="A335" s="896" t="s">
        <v>874</v>
      </c>
      <c r="B335" s="896"/>
      <c r="C335" s="901">
        <v>1107943</v>
      </c>
      <c r="D335" s="901">
        <v>685014</v>
      </c>
      <c r="E335" s="901">
        <v>346484</v>
      </c>
      <c r="F335" s="901">
        <v>837246</v>
      </c>
      <c r="G335" s="901">
        <v>274398</v>
      </c>
    </row>
    <row r="336" spans="1:7" ht="12.75">
      <c r="A336" s="902" t="s">
        <v>187</v>
      </c>
      <c r="B336" s="896"/>
      <c r="C336" s="900">
        <v>2015013.0509414533</v>
      </c>
      <c r="D336" s="900">
        <v>1964804.6488439606</v>
      </c>
      <c r="E336" s="900">
        <v>2572937.297723741</v>
      </c>
      <c r="F336" s="900">
        <v>2793012.8860611133</v>
      </c>
      <c r="G336" s="900">
        <v>842465.5316223911</v>
      </c>
    </row>
    <row r="337" spans="1:7" ht="12.75">
      <c r="A337" s="902" t="s">
        <v>875</v>
      </c>
      <c r="B337" s="896"/>
      <c r="C337" s="896"/>
      <c r="D337" s="896"/>
      <c r="E337" s="896"/>
      <c r="F337" s="896"/>
      <c r="G337" s="896"/>
    </row>
    <row r="338" spans="1:7" ht="13.5" thickBot="1">
      <c r="A338" s="902" t="s">
        <v>876</v>
      </c>
      <c r="B338" s="896"/>
      <c r="C338" s="908">
        <v>-244232.55168567784</v>
      </c>
      <c r="D338" s="908">
        <v>-460484.8678419383</v>
      </c>
      <c r="E338" s="908">
        <v>-28956.005820114166</v>
      </c>
      <c r="F338" s="908">
        <v>-596314.4136829474</v>
      </c>
      <c r="G338" s="908">
        <v>-4368.479556682403</v>
      </c>
    </row>
    <row r="339" spans="1:7" ht="13.5" thickTop="1">
      <c r="A339" s="902" t="s">
        <v>877</v>
      </c>
      <c r="B339" s="896"/>
      <c r="C339" s="896"/>
      <c r="D339" s="896"/>
      <c r="E339" s="896"/>
      <c r="F339" s="896"/>
      <c r="G339" s="896"/>
    </row>
    <row r="340" spans="1:7" ht="13.5" thickBot="1">
      <c r="A340" s="902" t="s">
        <v>878</v>
      </c>
      <c r="B340" s="896"/>
      <c r="C340" s="903">
        <v>0.8787935633610077</v>
      </c>
      <c r="D340" s="903">
        <v>0.765633256154562</v>
      </c>
      <c r="E340" s="903">
        <v>0.9887459341330505</v>
      </c>
      <c r="F340" s="903">
        <v>0.7864977935981139</v>
      </c>
      <c r="G340" s="903">
        <v>0.9948146489171258</v>
      </c>
    </row>
    <row r="341" spans="1:7" ht="13.5" thickTop="1">
      <c r="A341" s="896"/>
      <c r="B341" s="896"/>
      <c r="C341" s="896"/>
      <c r="D341" s="896"/>
      <c r="E341" s="896"/>
      <c r="F341" s="896"/>
      <c r="G341" s="896"/>
    </row>
    <row r="342" spans="1:7" ht="12.75">
      <c r="A342" s="896" t="s">
        <v>685</v>
      </c>
      <c r="B342" s="896"/>
      <c r="C342" s="904">
        <v>2978719</v>
      </c>
      <c r="D342" s="904">
        <v>2775586</v>
      </c>
      <c r="E342" s="904">
        <v>4256278</v>
      </c>
      <c r="F342" s="904">
        <v>4376122</v>
      </c>
      <c r="G342" s="904">
        <v>1317308</v>
      </c>
    </row>
    <row r="343" spans="1:7" ht="12.75">
      <c r="A343" s="896" t="s">
        <v>99</v>
      </c>
      <c r="B343" s="896"/>
      <c r="C343" s="904">
        <v>31253</v>
      </c>
      <c r="D343" s="904">
        <v>30048</v>
      </c>
      <c r="E343" s="904">
        <v>48063</v>
      </c>
      <c r="F343" s="904">
        <v>45376</v>
      </c>
      <c r="G343" s="904">
        <v>15035</v>
      </c>
    </row>
    <row r="344" spans="1:7" ht="12.75">
      <c r="A344" s="896"/>
      <c r="B344" s="896"/>
      <c r="C344" s="904"/>
      <c r="D344" s="904"/>
      <c r="E344" s="904"/>
      <c r="F344" s="904"/>
      <c r="G344" s="904"/>
    </row>
    <row r="345" spans="1:7" ht="12.75">
      <c r="A345" s="912" t="s">
        <v>360</v>
      </c>
      <c r="B345" s="945"/>
      <c r="C345" s="948"/>
      <c r="D345" s="948"/>
      <c r="E345" s="948"/>
      <c r="F345" s="948"/>
      <c r="G345" s="948"/>
    </row>
    <row r="346" spans="1:7" ht="12.75">
      <c r="A346" s="896"/>
      <c r="B346" s="896"/>
      <c r="C346" s="904"/>
      <c r="D346" s="904"/>
      <c r="E346" s="904"/>
      <c r="F346" s="904"/>
      <c r="G346" s="904"/>
    </row>
    <row r="347" spans="1:7" ht="12.75">
      <c r="A347" s="912" t="s">
        <v>975</v>
      </c>
      <c r="B347" s="364"/>
      <c r="C347" s="364"/>
      <c r="D347" s="364"/>
      <c r="E347" s="364"/>
      <c r="F347" s="364"/>
      <c r="G347" s="364"/>
    </row>
    <row r="348" spans="1:7" ht="12.75">
      <c r="A348" s="912" t="s">
        <v>1279</v>
      </c>
      <c r="B348" s="364"/>
      <c r="C348" s="364"/>
      <c r="D348" s="364"/>
      <c r="E348" s="364"/>
      <c r="F348" s="364"/>
      <c r="G348" s="364"/>
    </row>
    <row r="349" spans="1:7" ht="12.75">
      <c r="A349" s="912" t="s">
        <v>897</v>
      </c>
      <c r="B349" s="364"/>
      <c r="C349" s="364"/>
      <c r="D349" s="364"/>
      <c r="E349" s="364"/>
      <c r="F349" s="364"/>
      <c r="G349" s="364"/>
    </row>
    <row r="351" spans="1:7" ht="12.75">
      <c r="A351" s="896"/>
      <c r="B351" s="896"/>
      <c r="C351" s="897" t="s">
        <v>1096</v>
      </c>
      <c r="D351" s="897" t="s">
        <v>747</v>
      </c>
      <c r="E351" s="897" t="s">
        <v>749</v>
      </c>
      <c r="F351" s="897" t="s">
        <v>751</v>
      </c>
      <c r="G351" s="897" t="s">
        <v>754</v>
      </c>
    </row>
    <row r="352" spans="1:7" ht="12.75">
      <c r="A352" s="902" t="s">
        <v>54</v>
      </c>
      <c r="B352" s="896"/>
      <c r="C352" s="896"/>
      <c r="D352" s="896"/>
      <c r="E352" s="896"/>
      <c r="F352" s="896"/>
      <c r="G352" s="896"/>
    </row>
    <row r="353" spans="1:7" ht="12.75">
      <c r="A353" s="896" t="s">
        <v>55</v>
      </c>
      <c r="B353" s="896"/>
      <c r="C353" s="907">
        <v>975886.0043786606</v>
      </c>
      <c r="D353" s="907">
        <v>1016534.8269559982</v>
      </c>
      <c r="E353" s="907">
        <v>1678522.9039200621</v>
      </c>
      <c r="F353" s="907">
        <v>1632138.1020031231</v>
      </c>
      <c r="G353" s="907">
        <v>331774.6480780916</v>
      </c>
    </row>
    <row r="354" spans="1:7" ht="12.75">
      <c r="A354" s="896" t="s">
        <v>56</v>
      </c>
      <c r="B354" s="896"/>
      <c r="C354" s="899">
        <v>649465.0136297193</v>
      </c>
      <c r="D354" s="899">
        <v>346022.9596214875</v>
      </c>
      <c r="E354" s="899">
        <v>499454.23174632504</v>
      </c>
      <c r="F354" s="899">
        <v>586897.0797690137</v>
      </c>
      <c r="G354" s="899">
        <v>331726.88926078216</v>
      </c>
    </row>
    <row r="355" spans="1:7" ht="12.75">
      <c r="A355" s="896" t="s">
        <v>879</v>
      </c>
      <c r="B355" s="896"/>
      <c r="C355" s="899">
        <v>116907.03293307341</v>
      </c>
      <c r="D355" s="899">
        <v>117310.86226647494</v>
      </c>
      <c r="E355" s="899">
        <v>70660.16205735343</v>
      </c>
      <c r="F355" s="899">
        <v>119607.70428897657</v>
      </c>
      <c r="G355" s="899">
        <v>63860.9942835173</v>
      </c>
    </row>
    <row r="356" spans="1:7" ht="12.75">
      <c r="A356" s="896" t="s">
        <v>58</v>
      </c>
      <c r="B356" s="896"/>
      <c r="C356" s="899">
        <v>113928</v>
      </c>
      <c r="D356" s="899">
        <v>219657</v>
      </c>
      <c r="E356" s="899">
        <v>65349</v>
      </c>
      <c r="F356" s="899">
        <v>153538</v>
      </c>
      <c r="G356" s="899">
        <v>76215</v>
      </c>
    </row>
    <row r="357" spans="1:7" ht="12.75">
      <c r="A357" s="896" t="s">
        <v>59</v>
      </c>
      <c r="B357" s="896"/>
      <c r="C357" s="900">
        <v>158827</v>
      </c>
      <c r="D357" s="900">
        <v>265279</v>
      </c>
      <c r="E357" s="900">
        <v>258951</v>
      </c>
      <c r="F357" s="900">
        <v>300832</v>
      </c>
      <c r="G357" s="900">
        <v>38888</v>
      </c>
    </row>
    <row r="358" spans="1:7" ht="13.5" thickBot="1">
      <c r="A358" s="896" t="s">
        <v>187</v>
      </c>
      <c r="B358" s="896"/>
      <c r="C358" s="908">
        <v>2015013.050941453</v>
      </c>
      <c r="D358" s="908">
        <v>1964804.6488439606</v>
      </c>
      <c r="E358" s="908">
        <v>2572937.297723741</v>
      </c>
      <c r="F358" s="908">
        <v>2793012.886061114</v>
      </c>
      <c r="G358" s="908">
        <v>842465.5316223912</v>
      </c>
    </row>
    <row r="359" spans="1:7" ht="13.5" thickTop="1">
      <c r="A359" s="896"/>
      <c r="B359" s="896"/>
      <c r="C359" s="907"/>
      <c r="D359" s="907"/>
      <c r="E359" s="907"/>
      <c r="F359" s="907"/>
      <c r="G359" s="907"/>
    </row>
    <row r="360" spans="1:7" ht="12.75">
      <c r="A360" s="902" t="s">
        <v>881</v>
      </c>
      <c r="B360" s="896"/>
      <c r="C360" s="896"/>
      <c r="D360" s="896"/>
      <c r="E360" s="896"/>
      <c r="F360" s="896"/>
      <c r="G360" s="896"/>
    </row>
    <row r="361" spans="1:7" ht="12.75">
      <c r="A361" s="896" t="s">
        <v>70</v>
      </c>
      <c r="B361" s="896"/>
      <c r="C361" s="907">
        <v>20329</v>
      </c>
      <c r="D361" s="907"/>
      <c r="E361" s="907"/>
      <c r="F361" s="907">
        <v>2613</v>
      </c>
      <c r="G361" s="907"/>
    </row>
    <row r="362" spans="1:7" ht="12.75">
      <c r="A362" s="896" t="s">
        <v>71</v>
      </c>
      <c r="B362" s="896"/>
      <c r="C362" s="900"/>
      <c r="D362" s="898">
        <v>25629</v>
      </c>
      <c r="E362" s="898">
        <v>18164</v>
      </c>
      <c r="F362" s="900">
        <v>39</v>
      </c>
      <c r="G362" s="900"/>
    </row>
    <row r="363" spans="1:7" ht="13.5" thickBot="1">
      <c r="A363" s="896" t="s">
        <v>880</v>
      </c>
      <c r="B363" s="896"/>
      <c r="C363" s="908">
        <v>20329</v>
      </c>
      <c r="D363" s="908">
        <v>25629</v>
      </c>
      <c r="E363" s="908">
        <v>18164</v>
      </c>
      <c r="F363" s="908">
        <v>2652</v>
      </c>
      <c r="G363" s="908"/>
    </row>
    <row r="364" spans="1:7" ht="14.25" thickBot="1" thickTop="1">
      <c r="A364" s="896" t="s">
        <v>882</v>
      </c>
      <c r="B364" s="896"/>
      <c r="C364" s="903">
        <v>0.014894364909471198</v>
      </c>
      <c r="D364" s="903">
        <v>0.022994376827382975</v>
      </c>
      <c r="E364" s="903">
        <v>0.009477272657522726</v>
      </c>
      <c r="F364" s="903">
        <v>0.001622105474041908</v>
      </c>
      <c r="G364" s="903"/>
    </row>
    <row r="365" spans="1:7" ht="13.5" thickTop="1">
      <c r="A365" s="896"/>
      <c r="B365" s="896"/>
      <c r="C365" s="896"/>
      <c r="D365" s="896"/>
      <c r="E365" s="896"/>
      <c r="F365" s="896"/>
      <c r="G365" s="896"/>
    </row>
    <row r="366" spans="1:7" ht="12.75">
      <c r="A366" s="902" t="s">
        <v>687</v>
      </c>
      <c r="B366" s="896"/>
      <c r="C366" s="896"/>
      <c r="D366" s="896"/>
      <c r="E366" s="896"/>
      <c r="F366" s="896"/>
      <c r="G366" s="896"/>
    </row>
    <row r="367" spans="1:7" ht="12.75">
      <c r="A367" s="896" t="s">
        <v>885</v>
      </c>
      <c r="B367" s="896"/>
      <c r="C367" s="904">
        <v>10492.09408473911</v>
      </c>
      <c r="D367" s="904">
        <v>10825.822006596085</v>
      </c>
      <c r="E367" s="904">
        <v>11292.260514938169</v>
      </c>
      <c r="F367" s="904">
        <v>10368.997939271345</v>
      </c>
      <c r="G367" s="904">
        <v>11413.427991024118</v>
      </c>
    </row>
    <row r="368" spans="1:7" ht="12.75">
      <c r="A368" s="896" t="s">
        <v>886</v>
      </c>
      <c r="B368" s="896"/>
      <c r="C368" s="909">
        <v>594.4771894414262</v>
      </c>
      <c r="D368" s="909">
        <v>541.9827672433937</v>
      </c>
      <c r="E368" s="909">
        <v>597.7009236482265</v>
      </c>
      <c r="F368" s="909">
        <v>501.97377321248484</v>
      </c>
      <c r="G368" s="909">
        <v>636.2195113562725</v>
      </c>
    </row>
    <row r="369" spans="1:7" ht="12.75">
      <c r="A369" s="896" t="s">
        <v>883</v>
      </c>
      <c r="B369" s="896"/>
      <c r="C369" s="910">
        <v>0.056659536660665394</v>
      </c>
      <c r="D369" s="910">
        <v>0.05006389047530692</v>
      </c>
      <c r="E369" s="910">
        <v>0.05293013943997725</v>
      </c>
      <c r="F369" s="910">
        <v>0.04841102063597862</v>
      </c>
      <c r="G369" s="910">
        <v>0.05574306964188285</v>
      </c>
    </row>
    <row r="370" spans="1:7" ht="12.75">
      <c r="A370" s="896" t="s">
        <v>887</v>
      </c>
      <c r="B370" s="896"/>
      <c r="C370" s="909">
        <v>676.469667310496</v>
      </c>
      <c r="D370" s="909">
        <v>707.8882257094396</v>
      </c>
      <c r="E370" s="909">
        <v>604.5040520670268</v>
      </c>
      <c r="F370" s="909">
        <v>638.2392643671985</v>
      </c>
      <c r="G370" s="909">
        <v>639.5357286393094</v>
      </c>
    </row>
    <row r="371" spans="1:7" ht="12.75">
      <c r="A371" s="896" t="s">
        <v>884</v>
      </c>
      <c r="B371" s="896"/>
      <c r="C371" s="910">
        <v>0.06447422810422848</v>
      </c>
      <c r="D371" s="910">
        <v>0.06538886610902425</v>
      </c>
      <c r="E371" s="910">
        <v>0.05353259883327593</v>
      </c>
      <c r="F371" s="910">
        <v>0.06155264646643851</v>
      </c>
      <c r="G371" s="910">
        <v>0.056033623652969156</v>
      </c>
    </row>
    <row r="372" spans="1:7" ht="12.75">
      <c r="A372" s="896"/>
      <c r="B372" s="896"/>
      <c r="C372" s="896"/>
      <c r="D372" s="896"/>
      <c r="E372" s="896"/>
      <c r="F372" s="896"/>
      <c r="G372" s="896"/>
    </row>
    <row r="373" spans="1:7" ht="12.75">
      <c r="A373" s="902" t="s">
        <v>888</v>
      </c>
      <c r="B373" s="896"/>
      <c r="C373" s="896"/>
      <c r="D373" s="896"/>
      <c r="E373" s="896"/>
      <c r="F373" s="896"/>
      <c r="G373" s="896"/>
    </row>
    <row r="374" spans="1:7" ht="12.75">
      <c r="A374" s="896" t="s">
        <v>885</v>
      </c>
      <c r="B374" s="896"/>
      <c r="C374" s="911">
        <v>28</v>
      </c>
      <c r="D374" s="911">
        <v>24</v>
      </c>
      <c r="E374" s="911">
        <v>18</v>
      </c>
      <c r="F374" s="911">
        <v>30</v>
      </c>
      <c r="G374" s="911">
        <v>15</v>
      </c>
    </row>
    <row r="375" spans="1:7" ht="12.75">
      <c r="A375" s="896" t="s">
        <v>886</v>
      </c>
      <c r="B375" s="896"/>
      <c r="C375" s="911">
        <v>22</v>
      </c>
      <c r="D375" s="911">
        <v>35</v>
      </c>
      <c r="E375" s="911">
        <v>20</v>
      </c>
      <c r="F375" s="911">
        <v>44</v>
      </c>
      <c r="G375" s="911">
        <v>18</v>
      </c>
    </row>
    <row r="376" spans="1:7" ht="12.75">
      <c r="A376" s="896" t="s">
        <v>883</v>
      </c>
      <c r="B376" s="896"/>
      <c r="C376" s="911">
        <v>21</v>
      </c>
      <c r="D376" s="911">
        <v>36</v>
      </c>
      <c r="E376" s="911">
        <v>28</v>
      </c>
      <c r="F376" s="911">
        <v>40</v>
      </c>
      <c r="G376" s="911">
        <v>23</v>
      </c>
    </row>
    <row r="377" spans="1:7" ht="12.75">
      <c r="A377" s="896" t="s">
        <v>891</v>
      </c>
      <c r="B377" s="896"/>
      <c r="C377" s="911">
        <v>-29</v>
      </c>
      <c r="D377" s="911">
        <v>-39</v>
      </c>
      <c r="E377" s="911">
        <v>-25</v>
      </c>
      <c r="F377" s="911">
        <v>-37</v>
      </c>
      <c r="G377" s="911">
        <v>-24</v>
      </c>
    </row>
    <row r="378" spans="1:7" ht="12.75">
      <c r="A378" s="896" t="s">
        <v>892</v>
      </c>
      <c r="B378" s="896"/>
      <c r="C378" s="911">
        <v>-37</v>
      </c>
      <c r="D378" s="911">
        <v>-40</v>
      </c>
      <c r="E378" s="911">
        <v>-26</v>
      </c>
      <c r="F378" s="911">
        <v>-44</v>
      </c>
      <c r="G378" s="911">
        <v>-24</v>
      </c>
    </row>
    <row r="379" spans="1:7" ht="12.75">
      <c r="A379" s="896" t="s">
        <v>887</v>
      </c>
      <c r="B379" s="896"/>
      <c r="C379" s="911">
        <v>21</v>
      </c>
      <c r="D379" s="911">
        <v>16</v>
      </c>
      <c r="E379" s="911">
        <v>33</v>
      </c>
      <c r="F379" s="911">
        <v>27</v>
      </c>
      <c r="G379" s="911">
        <v>26</v>
      </c>
    </row>
    <row r="380" spans="1:7" ht="12.75">
      <c r="A380" s="896" t="s">
        <v>884</v>
      </c>
      <c r="B380" s="896"/>
      <c r="C380" s="911">
        <v>26</v>
      </c>
      <c r="D380" s="911">
        <v>25</v>
      </c>
      <c r="E380" s="911">
        <v>36</v>
      </c>
      <c r="F380" s="911">
        <v>29</v>
      </c>
      <c r="G380" s="911">
        <v>34</v>
      </c>
    </row>
    <row r="381" spans="1:7" ht="12.75">
      <c r="A381" s="896" t="s">
        <v>889</v>
      </c>
      <c r="B381" s="896"/>
      <c r="C381" s="911">
        <v>32</v>
      </c>
      <c r="D381" s="911">
        <v>31</v>
      </c>
      <c r="E381" s="911">
        <v>36</v>
      </c>
      <c r="F381" s="911">
        <v>46</v>
      </c>
      <c r="G381" s="911">
        <v>48</v>
      </c>
    </row>
    <row r="382" spans="1:7" ht="12.75">
      <c r="A382" s="896" t="s">
        <v>890</v>
      </c>
      <c r="B382" s="896"/>
      <c r="C382" s="911">
        <v>35</v>
      </c>
      <c r="D382" s="911">
        <v>32</v>
      </c>
      <c r="E382" s="911">
        <v>40</v>
      </c>
      <c r="F382" s="911">
        <v>44</v>
      </c>
      <c r="G382" s="911">
        <v>48</v>
      </c>
    </row>
    <row r="383" spans="1:7" ht="12.75">
      <c r="A383" s="896"/>
      <c r="B383" s="896"/>
      <c r="C383" s="896"/>
      <c r="D383" s="896"/>
      <c r="E383" s="896"/>
      <c r="F383" s="896"/>
      <c r="G383" s="896"/>
    </row>
    <row r="384" spans="1:7" ht="12.75">
      <c r="A384" s="896"/>
      <c r="B384" s="896"/>
      <c r="C384" s="896"/>
      <c r="D384" s="896"/>
      <c r="E384" s="896"/>
      <c r="F384" s="896"/>
      <c r="G384" s="896"/>
    </row>
    <row r="385" spans="1:7" ht="12.75">
      <c r="A385" s="896"/>
      <c r="B385" s="896"/>
      <c r="C385" s="896"/>
      <c r="D385" s="896"/>
      <c r="E385" s="896"/>
      <c r="F385" s="896"/>
      <c r="G385" s="896"/>
    </row>
    <row r="386" spans="1:7" ht="12.75">
      <c r="A386" s="896"/>
      <c r="B386" s="896"/>
      <c r="C386" s="896"/>
      <c r="D386" s="896"/>
      <c r="E386" s="896"/>
      <c r="F386" s="896"/>
      <c r="G386" s="896"/>
    </row>
    <row r="387" spans="1:7" ht="12.75">
      <c r="A387" s="896"/>
      <c r="B387" s="896"/>
      <c r="C387" s="896"/>
      <c r="D387" s="896"/>
      <c r="E387" s="896"/>
      <c r="F387" s="896"/>
      <c r="G387" s="896"/>
    </row>
    <row r="388" spans="1:7" ht="12.75">
      <c r="A388" s="896"/>
      <c r="B388" s="896"/>
      <c r="C388" s="896"/>
      <c r="D388" s="896"/>
      <c r="E388" s="896"/>
      <c r="F388" s="896"/>
      <c r="G388" s="896"/>
    </row>
    <row r="389" spans="1:7" ht="12.75">
      <c r="A389" s="896"/>
      <c r="B389" s="896"/>
      <c r="C389" s="896"/>
      <c r="D389" s="896"/>
      <c r="E389" s="896"/>
      <c r="F389" s="896"/>
      <c r="G389" s="896"/>
    </row>
    <row r="390" spans="1:7" ht="12.75">
      <c r="A390" s="896"/>
      <c r="B390" s="896"/>
      <c r="C390" s="896"/>
      <c r="D390" s="896"/>
      <c r="E390" s="896"/>
      <c r="F390" s="896"/>
      <c r="G390" s="896"/>
    </row>
    <row r="391" spans="1:7" ht="12.75">
      <c r="A391" s="912" t="s">
        <v>361</v>
      </c>
      <c r="B391" s="945"/>
      <c r="C391" s="945"/>
      <c r="D391" s="945"/>
      <c r="E391" s="945"/>
      <c r="F391" s="945"/>
      <c r="G391" s="945"/>
    </row>
    <row r="392" spans="1:7" ht="12.75">
      <c r="A392" s="896"/>
      <c r="B392" s="896"/>
      <c r="C392" s="896"/>
      <c r="D392" s="896"/>
      <c r="E392" s="896"/>
      <c r="F392" s="896"/>
      <c r="G392" s="896"/>
    </row>
    <row r="393" spans="1:7" ht="12.75">
      <c r="A393" s="896"/>
      <c r="B393" s="896"/>
      <c r="C393" s="896"/>
      <c r="D393" s="896"/>
      <c r="E393" s="896"/>
      <c r="F393" s="896"/>
      <c r="G393" s="896"/>
    </row>
    <row r="394" spans="1:7" ht="12.75">
      <c r="A394" s="896"/>
      <c r="B394" s="896"/>
      <c r="C394" s="896"/>
      <c r="D394" s="896"/>
      <c r="E394" s="896"/>
      <c r="F394" s="896"/>
      <c r="G394" s="896"/>
    </row>
    <row r="395" spans="1:7" ht="12.75">
      <c r="A395" s="896"/>
      <c r="B395" s="896"/>
      <c r="C395" s="896"/>
      <c r="D395" s="896"/>
      <c r="E395" s="896"/>
      <c r="F395" s="896"/>
      <c r="G395" s="896"/>
    </row>
    <row r="396" spans="1:7" ht="12.75">
      <c r="A396" s="896"/>
      <c r="B396" s="896"/>
      <c r="C396" s="896"/>
      <c r="D396" s="896"/>
      <c r="E396" s="896"/>
      <c r="F396" s="896"/>
      <c r="G396" s="896"/>
    </row>
    <row r="397" spans="1:7" ht="12.75">
      <c r="A397" s="896"/>
      <c r="B397" s="896"/>
      <c r="C397" s="896"/>
      <c r="D397" s="896"/>
      <c r="E397" s="896"/>
      <c r="F397" s="896"/>
      <c r="G397" s="896"/>
    </row>
    <row r="398" spans="1:7" ht="12.75">
      <c r="A398" s="896"/>
      <c r="B398" s="896"/>
      <c r="C398" s="896"/>
      <c r="D398" s="896"/>
      <c r="E398" s="896"/>
      <c r="F398" s="896"/>
      <c r="G398" s="896"/>
    </row>
    <row r="399" spans="1:7" ht="12.75">
      <c r="A399" s="896"/>
      <c r="B399" s="896"/>
      <c r="C399" s="896"/>
      <c r="D399" s="896"/>
      <c r="E399" s="896"/>
      <c r="F399" s="896"/>
      <c r="G399" s="896"/>
    </row>
    <row r="400" spans="1:7" ht="12.75">
      <c r="A400" s="912" t="s">
        <v>975</v>
      </c>
      <c r="B400" s="364"/>
      <c r="C400" s="364"/>
      <c r="D400" s="364"/>
      <c r="E400" s="364"/>
      <c r="F400" s="364"/>
      <c r="G400" s="364"/>
    </row>
    <row r="401" spans="1:7" ht="12.75">
      <c r="A401" s="912" t="s">
        <v>1279</v>
      </c>
      <c r="B401" s="364"/>
      <c r="C401" s="364"/>
      <c r="D401" s="364"/>
      <c r="E401" s="364"/>
      <c r="F401" s="364"/>
      <c r="G401" s="364"/>
    </row>
    <row r="402" spans="1:7" ht="12.75">
      <c r="A402" s="912" t="s">
        <v>897</v>
      </c>
      <c r="B402" s="364"/>
      <c r="C402" s="364"/>
      <c r="D402" s="364"/>
      <c r="E402" s="364"/>
      <c r="F402" s="364"/>
      <c r="G402" s="364"/>
    </row>
    <row r="404" spans="1:7" ht="12.75">
      <c r="A404" s="896"/>
      <c r="B404" s="896"/>
      <c r="C404" s="897" t="s">
        <v>756</v>
      </c>
      <c r="D404" s="897" t="s">
        <v>364</v>
      </c>
      <c r="E404" s="897" t="s">
        <v>1125</v>
      </c>
      <c r="F404" s="897" t="s">
        <v>1130</v>
      </c>
      <c r="G404" s="897" t="s">
        <v>365</v>
      </c>
    </row>
    <row r="405" spans="1:7" ht="12.75">
      <c r="A405" s="896" t="s">
        <v>852</v>
      </c>
      <c r="B405" s="896"/>
      <c r="C405" s="896"/>
      <c r="D405" s="896"/>
      <c r="E405" s="896"/>
      <c r="F405" s="896"/>
      <c r="G405" s="896"/>
    </row>
    <row r="406" spans="1:7" ht="12.75">
      <c r="A406" s="896" t="s">
        <v>568</v>
      </c>
      <c r="B406" s="896"/>
      <c r="C406" s="898">
        <v>691844</v>
      </c>
      <c r="D406" s="898">
        <v>652315</v>
      </c>
      <c r="E406" s="898">
        <v>1201081</v>
      </c>
      <c r="F406" s="898">
        <v>715127</v>
      </c>
      <c r="G406" s="898">
        <v>526045</v>
      </c>
    </row>
    <row r="407" spans="1:7" ht="12.75">
      <c r="A407" s="896" t="s">
        <v>893</v>
      </c>
      <c r="B407" s="896"/>
      <c r="C407" s="899">
        <v>758834</v>
      </c>
      <c r="D407" s="899">
        <v>669357</v>
      </c>
      <c r="E407" s="899">
        <v>1027933</v>
      </c>
      <c r="F407" s="899">
        <v>674682</v>
      </c>
      <c r="G407" s="899">
        <v>431432</v>
      </c>
    </row>
    <row r="408" spans="1:7" ht="12.75">
      <c r="A408" s="896" t="s">
        <v>894</v>
      </c>
      <c r="B408" s="896"/>
      <c r="C408" s="899">
        <v>1249063.54</v>
      </c>
      <c r="D408" s="899">
        <v>354282.006</v>
      </c>
      <c r="E408" s="899">
        <v>1032746.638</v>
      </c>
      <c r="F408" s="899">
        <v>576946.363</v>
      </c>
      <c r="G408" s="899">
        <v>158290.389</v>
      </c>
    </row>
    <row r="409" spans="1:7" ht="12.75">
      <c r="A409" s="896" t="s">
        <v>895</v>
      </c>
      <c r="B409" s="896"/>
      <c r="C409" s="900">
        <v>393981</v>
      </c>
      <c r="D409" s="900">
        <v>462680</v>
      </c>
      <c r="E409" s="900">
        <v>33618</v>
      </c>
      <c r="F409" s="900"/>
      <c r="G409" s="900"/>
    </row>
    <row r="410" spans="1:7" ht="12.75">
      <c r="A410" s="896" t="s">
        <v>314</v>
      </c>
      <c r="B410" s="896"/>
      <c r="C410" s="899">
        <v>2401878.54</v>
      </c>
      <c r="D410" s="899">
        <v>1486319.006</v>
      </c>
      <c r="E410" s="899">
        <v>2094297.638</v>
      </c>
      <c r="F410" s="899">
        <v>1251628.363</v>
      </c>
      <c r="G410" s="899">
        <v>589722.389</v>
      </c>
    </row>
    <row r="411" spans="1:7" ht="12.75">
      <c r="A411" s="896" t="s">
        <v>853</v>
      </c>
      <c r="B411" s="896"/>
      <c r="C411" s="899">
        <v>7774.23801</v>
      </c>
      <c r="D411" s="899"/>
      <c r="E411" s="899">
        <v>8902.766669999999</v>
      </c>
      <c r="F411" s="899">
        <v>766.204</v>
      </c>
      <c r="G411" s="899"/>
    </row>
    <row r="412" spans="1:7" ht="12.75">
      <c r="A412" s="896" t="s">
        <v>854</v>
      </c>
      <c r="B412" s="896"/>
      <c r="C412" s="900">
        <v>43972.666849999994</v>
      </c>
      <c r="D412" s="900"/>
      <c r="E412" s="900">
        <v>131094.72905000002</v>
      </c>
      <c r="F412" s="900">
        <v>43958.631</v>
      </c>
      <c r="G412" s="900">
        <v>2017.341</v>
      </c>
    </row>
    <row r="413" spans="1:7" ht="12.75">
      <c r="A413" s="896" t="s">
        <v>317</v>
      </c>
      <c r="B413" s="896"/>
      <c r="C413" s="900">
        <v>-51746.904859999995</v>
      </c>
      <c r="D413" s="900"/>
      <c r="E413" s="900">
        <v>-139997.49572000004</v>
      </c>
      <c r="F413" s="900">
        <v>-44724.835</v>
      </c>
      <c r="G413" s="900">
        <v>-2017.341</v>
      </c>
    </row>
    <row r="414" spans="1:7" ht="12.75">
      <c r="A414" s="896" t="s">
        <v>855</v>
      </c>
      <c r="B414" s="896"/>
      <c r="C414" s="901">
        <v>2350131.63514</v>
      </c>
      <c r="D414" s="901">
        <v>1486319.006</v>
      </c>
      <c r="E414" s="901">
        <v>1954300.14228</v>
      </c>
      <c r="F414" s="901">
        <v>1206903.528</v>
      </c>
      <c r="G414" s="901">
        <v>587705.048</v>
      </c>
    </row>
    <row r="415" spans="1:7" ht="12.75">
      <c r="A415" s="896" t="s">
        <v>856</v>
      </c>
      <c r="B415" s="896"/>
      <c r="C415" s="899"/>
      <c r="D415" s="899"/>
      <c r="E415" s="899"/>
      <c r="F415" s="899"/>
      <c r="G415" s="899">
        <v>6186</v>
      </c>
    </row>
    <row r="416" spans="1:7" ht="12.75">
      <c r="A416" s="896" t="s">
        <v>476</v>
      </c>
      <c r="B416" s="896"/>
      <c r="C416" s="900"/>
      <c r="D416" s="900">
        <v>70786</v>
      </c>
      <c r="E416" s="900">
        <v>1221</v>
      </c>
      <c r="F416" s="900"/>
      <c r="G416" s="900"/>
    </row>
    <row r="417" spans="1:7" ht="12.75">
      <c r="A417" s="896" t="s">
        <v>857</v>
      </c>
      <c r="B417" s="896"/>
      <c r="C417" s="901"/>
      <c r="D417" s="901">
        <v>70786</v>
      </c>
      <c r="E417" s="901">
        <v>1221</v>
      </c>
      <c r="F417" s="901"/>
      <c r="G417" s="901">
        <v>6186</v>
      </c>
    </row>
    <row r="418" spans="1:7" ht="12.75">
      <c r="A418" s="896" t="s">
        <v>858</v>
      </c>
      <c r="B418" s="896"/>
      <c r="C418" s="901">
        <v>3041975.63514</v>
      </c>
      <c r="D418" s="901">
        <v>2209420.006</v>
      </c>
      <c r="E418" s="901">
        <v>3156602.1422800003</v>
      </c>
      <c r="F418" s="901">
        <v>1922030.528</v>
      </c>
      <c r="G418" s="901">
        <v>1119936.048</v>
      </c>
    </row>
    <row r="419" spans="1:7" ht="12.75">
      <c r="A419" s="896" t="s">
        <v>859</v>
      </c>
      <c r="B419" s="896"/>
      <c r="C419" s="899"/>
      <c r="D419" s="899"/>
      <c r="E419" s="899"/>
      <c r="F419" s="899"/>
      <c r="G419" s="899"/>
    </row>
    <row r="420" spans="1:7" ht="12.75">
      <c r="A420" s="896" t="s">
        <v>861</v>
      </c>
      <c r="B420" s="896"/>
      <c r="C420" s="900"/>
      <c r="D420" s="900"/>
      <c r="E420" s="900"/>
      <c r="F420" s="900"/>
      <c r="G420" s="900"/>
    </row>
    <row r="421" spans="1:7" ht="12.75">
      <c r="A421" s="896" t="s">
        <v>860</v>
      </c>
      <c r="B421" s="896"/>
      <c r="C421" s="901"/>
      <c r="D421" s="901"/>
      <c r="E421" s="901"/>
      <c r="F421" s="901"/>
      <c r="G421" s="901"/>
    </row>
    <row r="422" spans="1:7" ht="12.75">
      <c r="A422" s="896" t="s">
        <v>862</v>
      </c>
      <c r="B422" s="896"/>
      <c r="C422" s="899">
        <v>1166802.84804</v>
      </c>
      <c r="D422" s="899">
        <v>989909.75145</v>
      </c>
      <c r="E422" s="899">
        <v>1727104.4800800001</v>
      </c>
      <c r="F422" s="899">
        <v>919096.8152600001</v>
      </c>
      <c r="G422" s="899">
        <v>575549.5412800001</v>
      </c>
    </row>
    <row r="423" spans="1:7" ht="12.75">
      <c r="A423" s="896" t="s">
        <v>863</v>
      </c>
      <c r="B423" s="896"/>
      <c r="C423" s="899"/>
      <c r="D423" s="899"/>
      <c r="E423" s="899">
        <v>954543.2069999999</v>
      </c>
      <c r="F423" s="899"/>
      <c r="G423" s="899"/>
    </row>
    <row r="424" spans="1:7" ht="12.75">
      <c r="A424" s="896" t="s">
        <v>864</v>
      </c>
      <c r="B424" s="896"/>
      <c r="C424" s="900">
        <v>16043.147718424922</v>
      </c>
      <c r="D424" s="900">
        <v>12195.300870275758</v>
      </c>
      <c r="E424" s="900">
        <v>22254.415337801896</v>
      </c>
      <c r="F424" s="900">
        <v>10829.894193038468</v>
      </c>
      <c r="G424" s="900">
        <v>6462.902685894683</v>
      </c>
    </row>
    <row r="425" spans="1:7" ht="12.75">
      <c r="A425" s="902" t="s">
        <v>865</v>
      </c>
      <c r="B425" s="896"/>
      <c r="C425" s="901">
        <v>4224821.630898424</v>
      </c>
      <c r="D425" s="901">
        <v>3211525.0583202755</v>
      </c>
      <c r="E425" s="901">
        <v>5860504.244697803</v>
      </c>
      <c r="F425" s="901">
        <v>2851957.2374530383</v>
      </c>
      <c r="G425" s="901">
        <v>1701948.4919658946</v>
      </c>
    </row>
    <row r="426" spans="1:7" ht="12.75">
      <c r="A426" s="896" t="s">
        <v>866</v>
      </c>
      <c r="B426" s="896"/>
      <c r="C426" s="899">
        <v>8788.04565768243</v>
      </c>
      <c r="D426" s="899">
        <v>10749.507336470817</v>
      </c>
      <c r="E426" s="899">
        <v>14068.575990292798</v>
      </c>
      <c r="F426" s="899">
        <v>11909.808974772273</v>
      </c>
      <c r="G426" s="899">
        <v>5718.94680576336</v>
      </c>
    </row>
    <row r="427" spans="1:7" ht="12.75">
      <c r="A427" s="896" t="s">
        <v>868</v>
      </c>
      <c r="B427" s="896"/>
      <c r="C427" s="899">
        <v>3650.1528223838445</v>
      </c>
      <c r="D427" s="899">
        <v>4464.854425187682</v>
      </c>
      <c r="E427" s="899">
        <v>5843.443964472009</v>
      </c>
      <c r="F427" s="899">
        <v>4946.790735584546</v>
      </c>
      <c r="G427" s="899">
        <v>2375.389322866278</v>
      </c>
    </row>
    <row r="428" spans="1:7" ht="12.75">
      <c r="A428" s="896" t="s">
        <v>867</v>
      </c>
      <c r="B428" s="896"/>
      <c r="C428" s="900">
        <v>26589.027905232077</v>
      </c>
      <c r="D428" s="900">
        <v>32523.60782707804</v>
      </c>
      <c r="E428" s="900">
        <v>42565.75058480321</v>
      </c>
      <c r="F428" s="900">
        <v>36034.205500442884</v>
      </c>
      <c r="G428" s="900">
        <v>17303.19141822497</v>
      </c>
    </row>
    <row r="429" spans="1:7" ht="12.75">
      <c r="A429" s="896" t="s">
        <v>319</v>
      </c>
      <c r="B429" s="896"/>
      <c r="C429" s="901">
        <v>39027.22638529835</v>
      </c>
      <c r="D429" s="901">
        <v>47737.96958873654</v>
      </c>
      <c r="E429" s="901">
        <v>62477.77053956802</v>
      </c>
      <c r="F429" s="901">
        <v>52890.80521079971</v>
      </c>
      <c r="G429" s="901">
        <v>25397.52754685461</v>
      </c>
    </row>
    <row r="430" spans="1:7" ht="12.75">
      <c r="A430" s="896" t="s">
        <v>869</v>
      </c>
      <c r="B430" s="896"/>
      <c r="C430" s="899">
        <v>2628959</v>
      </c>
      <c r="D430" s="899">
        <v>2815175</v>
      </c>
      <c r="E430" s="899">
        <v>3239861</v>
      </c>
      <c r="F430" s="899">
        <v>2168315</v>
      </c>
      <c r="G430" s="899">
        <v>1647398</v>
      </c>
    </row>
    <row r="431" spans="1:7" ht="12.75">
      <c r="A431" s="896" t="s">
        <v>870</v>
      </c>
      <c r="B431" s="896"/>
      <c r="C431" s="900">
        <v>-554061</v>
      </c>
      <c r="D431" s="900">
        <v>-166287</v>
      </c>
      <c r="E431" s="900">
        <v>-33000</v>
      </c>
      <c r="F431" s="900">
        <v>-660547</v>
      </c>
      <c r="G431" s="900">
        <v>-101816</v>
      </c>
    </row>
    <row r="432" spans="1:7" ht="12.75">
      <c r="A432" s="896" t="s">
        <v>873</v>
      </c>
      <c r="B432" s="896"/>
      <c r="C432" s="901">
        <v>2074898</v>
      </c>
      <c r="D432" s="901">
        <v>2648888</v>
      </c>
      <c r="E432" s="901">
        <v>3206861</v>
      </c>
      <c r="F432" s="901">
        <v>1507768</v>
      </c>
      <c r="G432" s="901">
        <v>1545582</v>
      </c>
    </row>
    <row r="433" spans="1:7" ht="12.75">
      <c r="A433" s="896" t="s">
        <v>871</v>
      </c>
      <c r="B433" s="896"/>
      <c r="C433" s="899">
        <v>989477</v>
      </c>
      <c r="D433" s="899">
        <v>1099445</v>
      </c>
      <c r="E433" s="899">
        <v>1733205</v>
      </c>
      <c r="F433" s="899">
        <v>2738457</v>
      </c>
      <c r="G433" s="899">
        <v>496678</v>
      </c>
    </row>
    <row r="434" spans="1:7" ht="12.75">
      <c r="A434" s="896" t="s">
        <v>872</v>
      </c>
      <c r="B434" s="896"/>
      <c r="C434" s="900"/>
      <c r="D434" s="900"/>
      <c r="E434" s="900">
        <v>-34380</v>
      </c>
      <c r="F434" s="900">
        <v>-93297</v>
      </c>
      <c r="G434" s="900">
        <v>-48074</v>
      </c>
    </row>
    <row r="435" spans="1:7" ht="12.75">
      <c r="A435" s="896" t="s">
        <v>874</v>
      </c>
      <c r="B435" s="896"/>
      <c r="C435" s="901">
        <v>989477</v>
      </c>
      <c r="D435" s="901">
        <v>1099445</v>
      </c>
      <c r="E435" s="901">
        <v>1698825</v>
      </c>
      <c r="F435" s="901">
        <v>2645160</v>
      </c>
      <c r="G435" s="901">
        <v>448604</v>
      </c>
    </row>
    <row r="436" spans="1:7" ht="12.75">
      <c r="A436" s="902" t="s">
        <v>187</v>
      </c>
      <c r="B436" s="896"/>
      <c r="C436" s="900">
        <v>3103402.226385298</v>
      </c>
      <c r="D436" s="900">
        <v>3796070.9695887365</v>
      </c>
      <c r="E436" s="900">
        <v>4968163.770539568</v>
      </c>
      <c r="F436" s="900">
        <v>4205818.8052108</v>
      </c>
      <c r="G436" s="900">
        <v>2019583.5275468547</v>
      </c>
    </row>
    <row r="437" spans="1:7" ht="12.75">
      <c r="A437" s="902" t="s">
        <v>875</v>
      </c>
      <c r="B437" s="896"/>
      <c r="C437" s="896"/>
      <c r="D437" s="896"/>
      <c r="E437" s="896"/>
      <c r="F437" s="896"/>
      <c r="G437" s="896"/>
    </row>
    <row r="438" spans="1:7" ht="13.5" thickBot="1">
      <c r="A438" s="902" t="s">
        <v>876</v>
      </c>
      <c r="B438" s="896"/>
      <c r="C438" s="908">
        <v>1121419.4045131262</v>
      </c>
      <c r="D438" s="908">
        <v>-584545.911268461</v>
      </c>
      <c r="E438" s="908">
        <v>892340.4741582349</v>
      </c>
      <c r="F438" s="908">
        <v>-1353861.5677577616</v>
      </c>
      <c r="G438" s="908">
        <v>-317635.0355809601</v>
      </c>
    </row>
    <row r="439" spans="1:7" ht="13.5" thickTop="1">
      <c r="A439" s="902" t="s">
        <v>877</v>
      </c>
      <c r="B439" s="896"/>
      <c r="C439" s="896"/>
      <c r="D439" s="896"/>
      <c r="E439" s="896"/>
      <c r="F439" s="896"/>
      <c r="G439" s="896"/>
    </row>
    <row r="440" spans="1:7" ht="13.5" thickBot="1">
      <c r="A440" s="902" t="s">
        <v>878</v>
      </c>
      <c r="B440" s="896"/>
      <c r="C440" s="903">
        <v>1.3613516143601225</v>
      </c>
      <c r="D440" s="903">
        <v>0.8460129128376674</v>
      </c>
      <c r="E440" s="903">
        <v>1.1796117268616775</v>
      </c>
      <c r="F440" s="903">
        <v>0.678097980331346</v>
      </c>
      <c r="G440" s="903">
        <v>0.8427225062749523</v>
      </c>
    </row>
    <row r="441" spans="1:7" ht="13.5" thickTop="1">
      <c r="A441" s="896"/>
      <c r="B441" s="896"/>
      <c r="C441" s="896"/>
      <c r="D441" s="896"/>
      <c r="E441" s="896"/>
      <c r="F441" s="896"/>
      <c r="G441" s="896"/>
    </row>
    <row r="442" spans="1:7" ht="12.75">
      <c r="A442" s="896" t="s">
        <v>685</v>
      </c>
      <c r="B442" s="896"/>
      <c r="C442" s="904">
        <v>5634242</v>
      </c>
      <c r="D442" s="904">
        <v>6499275</v>
      </c>
      <c r="E442" s="904">
        <v>10050847</v>
      </c>
      <c r="F442" s="904">
        <v>5191206</v>
      </c>
      <c r="G442" s="904">
        <v>2921723</v>
      </c>
    </row>
    <row r="443" spans="1:7" ht="12.75">
      <c r="A443" s="896" t="s">
        <v>99</v>
      </c>
      <c r="B443" s="896"/>
      <c r="C443" s="904">
        <v>56503</v>
      </c>
      <c r="D443" s="904">
        <v>55071</v>
      </c>
      <c r="E443" s="904">
        <v>104614</v>
      </c>
      <c r="F443" s="904">
        <v>57233</v>
      </c>
      <c r="G443" s="904">
        <v>43337</v>
      </c>
    </row>
    <row r="444" spans="1:7" ht="12.75">
      <c r="A444" s="896"/>
      <c r="B444" s="896"/>
      <c r="C444" s="904"/>
      <c r="D444" s="904"/>
      <c r="E444" s="904"/>
      <c r="F444" s="904"/>
      <c r="G444" s="904"/>
    </row>
    <row r="445" spans="1:7" ht="12.75">
      <c r="A445" s="912" t="s">
        <v>362</v>
      </c>
      <c r="B445" s="945"/>
      <c r="C445" s="948"/>
      <c r="D445" s="948"/>
      <c r="E445" s="948"/>
      <c r="F445" s="948"/>
      <c r="G445" s="948"/>
    </row>
    <row r="446" spans="1:7" ht="12.75">
      <c r="A446" s="896"/>
      <c r="B446" s="896"/>
      <c r="C446" s="904"/>
      <c r="D446" s="904"/>
      <c r="E446" s="904"/>
      <c r="F446" s="904"/>
      <c r="G446" s="904"/>
    </row>
    <row r="447" spans="1:7" ht="12.75">
      <c r="A447" s="912" t="s">
        <v>975</v>
      </c>
      <c r="B447" s="364"/>
      <c r="C447" s="364"/>
      <c r="D447" s="364"/>
      <c r="E447" s="364"/>
      <c r="F447" s="364"/>
      <c r="G447" s="364"/>
    </row>
    <row r="448" spans="1:7" ht="12.75">
      <c r="A448" s="912" t="s">
        <v>1279</v>
      </c>
      <c r="B448" s="364"/>
      <c r="C448" s="364"/>
      <c r="D448" s="364"/>
      <c r="E448" s="364"/>
      <c r="F448" s="364"/>
      <c r="G448" s="364"/>
    </row>
    <row r="449" spans="1:7" ht="12.75">
      <c r="A449" s="912" t="s">
        <v>897</v>
      </c>
      <c r="B449" s="364"/>
      <c r="C449" s="364"/>
      <c r="D449" s="364"/>
      <c r="E449" s="364"/>
      <c r="F449" s="364"/>
      <c r="G449" s="364"/>
    </row>
    <row r="450" spans="1:7" ht="12.75">
      <c r="A450" s="896"/>
      <c r="B450" s="896"/>
      <c r="C450" s="897"/>
      <c r="D450" s="897"/>
      <c r="E450" s="897"/>
      <c r="F450" s="897"/>
      <c r="G450" s="897"/>
    </row>
    <row r="451" spans="1:7" ht="12.75">
      <c r="A451" s="896"/>
      <c r="B451" s="896"/>
      <c r="C451" s="897" t="s">
        <v>756</v>
      </c>
      <c r="D451" s="897" t="s">
        <v>758</v>
      </c>
      <c r="E451" s="897" t="s">
        <v>1125</v>
      </c>
      <c r="F451" s="897" t="s">
        <v>1130</v>
      </c>
      <c r="G451" s="897" t="s">
        <v>1135</v>
      </c>
    </row>
    <row r="452" spans="1:7" ht="12.75">
      <c r="A452" s="902" t="s">
        <v>54</v>
      </c>
      <c r="B452" s="896"/>
      <c r="C452" s="896"/>
      <c r="D452" s="896"/>
      <c r="E452" s="896"/>
      <c r="F452" s="896"/>
      <c r="G452" s="896"/>
    </row>
    <row r="453" spans="1:7" ht="12.75">
      <c r="A453" s="896" t="s">
        <v>55</v>
      </c>
      <c r="B453" s="896"/>
      <c r="C453" s="907">
        <v>1655546.0456576825</v>
      </c>
      <c r="D453" s="907">
        <v>1208837.5073364708</v>
      </c>
      <c r="E453" s="907">
        <v>3056151.5759902927</v>
      </c>
      <c r="F453" s="907">
        <v>2355670.808974772</v>
      </c>
      <c r="G453" s="907">
        <v>1294055.9468057633</v>
      </c>
    </row>
    <row r="454" spans="1:7" ht="12.75">
      <c r="A454" s="896" t="s">
        <v>56</v>
      </c>
      <c r="B454" s="896"/>
      <c r="C454" s="899">
        <v>773832.1528223838</v>
      </c>
      <c r="D454" s="899">
        <v>784947.8544251877</v>
      </c>
      <c r="E454" s="899">
        <v>1235421.443964472</v>
      </c>
      <c r="F454" s="899">
        <v>1078510.7907355845</v>
      </c>
      <c r="G454" s="899">
        <v>452607.3893228663</v>
      </c>
    </row>
    <row r="455" spans="1:7" ht="12.75">
      <c r="A455" s="896" t="s">
        <v>879</v>
      </c>
      <c r="B455" s="896"/>
      <c r="C455" s="899">
        <v>167668.02790523207</v>
      </c>
      <c r="D455" s="899">
        <v>407024.607827078</v>
      </c>
      <c r="E455" s="899">
        <v>244188.7505848032</v>
      </c>
      <c r="F455" s="899">
        <v>283817.2055004429</v>
      </c>
      <c r="G455" s="899">
        <v>98112.19141822497</v>
      </c>
    </row>
    <row r="456" spans="1:7" ht="12.75">
      <c r="A456" s="896" t="s">
        <v>58</v>
      </c>
      <c r="B456" s="896"/>
      <c r="C456" s="899">
        <v>270907</v>
      </c>
      <c r="D456" s="899">
        <v>444511</v>
      </c>
      <c r="E456" s="899">
        <v>227879</v>
      </c>
      <c r="F456" s="899">
        <v>307892</v>
      </c>
      <c r="G456" s="899">
        <v>51923</v>
      </c>
    </row>
    <row r="457" spans="1:7" ht="12.75">
      <c r="A457" s="896" t="s">
        <v>59</v>
      </c>
      <c r="B457" s="896"/>
      <c r="C457" s="900">
        <v>235449</v>
      </c>
      <c r="D457" s="900">
        <v>950750</v>
      </c>
      <c r="E457" s="900">
        <v>204523</v>
      </c>
      <c r="F457" s="900">
        <v>179928</v>
      </c>
      <c r="G457" s="900">
        <v>122885</v>
      </c>
    </row>
    <row r="458" spans="1:7" ht="13.5" thickBot="1">
      <c r="A458" s="896" t="s">
        <v>187</v>
      </c>
      <c r="B458" s="896"/>
      <c r="C458" s="908">
        <v>3103402.2263852987</v>
      </c>
      <c r="D458" s="908">
        <v>3796070.9695887365</v>
      </c>
      <c r="E458" s="908">
        <v>4968163.770539569</v>
      </c>
      <c r="F458" s="908">
        <v>4205818.805210799</v>
      </c>
      <c r="G458" s="908">
        <v>2019583.5275468545</v>
      </c>
    </row>
    <row r="459" spans="1:7" ht="13.5" thickTop="1">
      <c r="A459" s="896"/>
      <c r="B459" s="896"/>
      <c r="C459" s="907"/>
      <c r="D459" s="907"/>
      <c r="E459" s="907"/>
      <c r="F459" s="907"/>
      <c r="G459" s="907"/>
    </row>
    <row r="460" spans="1:7" ht="12.75">
      <c r="A460" s="902" t="s">
        <v>881</v>
      </c>
      <c r="B460" s="896"/>
      <c r="C460" s="896"/>
      <c r="D460" s="896"/>
      <c r="E460" s="896"/>
      <c r="F460" s="896"/>
      <c r="G460" s="896"/>
    </row>
    <row r="461" spans="1:7" ht="12.75">
      <c r="A461" s="896" t="s">
        <v>70</v>
      </c>
      <c r="B461" s="896"/>
      <c r="C461" s="907">
        <v>645865</v>
      </c>
      <c r="D461" s="907">
        <v>819193</v>
      </c>
      <c r="E461" s="907">
        <v>106461</v>
      </c>
      <c r="F461" s="907">
        <v>2953</v>
      </c>
      <c r="G461" s="907">
        <v>1688</v>
      </c>
    </row>
    <row r="462" spans="1:7" ht="12.75">
      <c r="A462" s="896" t="s">
        <v>71</v>
      </c>
      <c r="B462" s="896"/>
      <c r="C462" s="900">
        <v>261786</v>
      </c>
      <c r="D462" s="900">
        <v>42885</v>
      </c>
      <c r="E462" s="900">
        <v>28032</v>
      </c>
      <c r="F462" s="900"/>
      <c r="G462" s="900">
        <v>35826</v>
      </c>
    </row>
    <row r="463" spans="1:7" ht="13.5" thickBot="1">
      <c r="A463" s="896" t="s">
        <v>880</v>
      </c>
      <c r="B463" s="896"/>
      <c r="C463" s="908">
        <v>907651</v>
      </c>
      <c r="D463" s="908">
        <v>862078</v>
      </c>
      <c r="E463" s="908">
        <v>134493</v>
      </c>
      <c r="F463" s="908">
        <v>2953</v>
      </c>
      <c r="G463" s="908">
        <v>37514</v>
      </c>
    </row>
    <row r="464" spans="1:7" ht="14.25" thickBot="1" thickTop="1">
      <c r="A464" s="896" t="s">
        <v>882</v>
      </c>
      <c r="B464" s="896"/>
      <c r="C464" s="903">
        <v>0.2983754996309257</v>
      </c>
      <c r="D464" s="903">
        <v>0.39018294288044025</v>
      </c>
      <c r="E464" s="903">
        <v>0.0426068899208363</v>
      </c>
      <c r="F464" s="903">
        <v>0.0015363959921452404</v>
      </c>
      <c r="G464" s="903">
        <v>0.0334965555104625</v>
      </c>
    </row>
    <row r="465" spans="1:7" ht="13.5" thickTop="1">
      <c r="A465" s="896"/>
      <c r="B465" s="896"/>
      <c r="C465" s="896"/>
      <c r="D465" s="896"/>
      <c r="E465" s="896"/>
      <c r="F465" s="896"/>
      <c r="G465" s="896"/>
    </row>
    <row r="466" spans="1:7" ht="12.75">
      <c r="A466" s="902" t="s">
        <v>687</v>
      </c>
      <c r="B466" s="896"/>
      <c r="C466" s="896"/>
      <c r="D466" s="896"/>
      <c r="E466" s="896"/>
      <c r="F466" s="896"/>
      <c r="G466" s="896"/>
    </row>
    <row r="467" spans="1:7" ht="12.75">
      <c r="A467" s="896" t="s">
        <v>885</v>
      </c>
      <c r="B467" s="896"/>
      <c r="C467" s="904">
        <v>10028.500728225732</v>
      </c>
      <c r="D467" s="904">
        <v>8473.40664920318</v>
      </c>
      <c r="E467" s="904">
        <v>10408.476021971084</v>
      </c>
      <c r="F467" s="904">
        <v>11024.991109965584</v>
      </c>
      <c r="G467" s="904">
        <v>14832.686055454264</v>
      </c>
    </row>
    <row r="468" spans="1:7" ht="12.75">
      <c r="A468" s="896" t="s">
        <v>886</v>
      </c>
      <c r="B468" s="896"/>
      <c r="C468" s="909">
        <v>749.8473851315624</v>
      </c>
      <c r="D468" s="909">
        <v>494.1358933604556</v>
      </c>
      <c r="E468" s="909">
        <v>583.0856090733251</v>
      </c>
      <c r="F468" s="909">
        <v>549.3824050621452</v>
      </c>
      <c r="G468" s="909">
        <v>582.5153486370524</v>
      </c>
    </row>
    <row r="469" spans="1:7" ht="12.75">
      <c r="A469" s="896" t="s">
        <v>883</v>
      </c>
      <c r="B469" s="896"/>
      <c r="C469" s="910">
        <v>0.07477163391144584</v>
      </c>
      <c r="D469" s="910">
        <v>0.058316083933835874</v>
      </c>
      <c r="E469" s="910">
        <v>0.05602026731314932</v>
      </c>
      <c r="F469" s="910">
        <v>0.04983064381481031</v>
      </c>
      <c r="G469" s="910">
        <v>0.039272411379788506</v>
      </c>
    </row>
    <row r="470" spans="1:7" ht="12.75">
      <c r="A470" s="896" t="s">
        <v>887</v>
      </c>
      <c r="B470" s="896"/>
      <c r="C470" s="909">
        <v>550.8109567152599</v>
      </c>
      <c r="D470" s="909">
        <v>584.076065344017</v>
      </c>
      <c r="E470" s="909">
        <v>494.30299461722666</v>
      </c>
      <c r="F470" s="909">
        <v>810.1814501699218</v>
      </c>
      <c r="G470" s="909">
        <v>691.230321131351</v>
      </c>
    </row>
    <row r="471" spans="1:7" ht="12.75">
      <c r="A471" s="896" t="s">
        <v>884</v>
      </c>
      <c r="B471" s="896"/>
      <c r="C471" s="910">
        <v>0.05492455668522554</v>
      </c>
      <c r="D471" s="910">
        <v>0.0689304891792184</v>
      </c>
      <c r="E471" s="910">
        <v>0.04749042929760423</v>
      </c>
      <c r="F471" s="910">
        <v>0.0734859050759317</v>
      </c>
      <c r="G471" s="910">
        <v>0.046601830480809806</v>
      </c>
    </row>
    <row r="472" spans="1:7" ht="12.75">
      <c r="A472" s="896"/>
      <c r="B472" s="896"/>
      <c r="C472" s="896"/>
      <c r="D472" s="896"/>
      <c r="E472" s="896"/>
      <c r="F472" s="896"/>
      <c r="G472" s="896"/>
    </row>
    <row r="473" spans="1:7" ht="12.75">
      <c r="A473" s="902" t="s">
        <v>888</v>
      </c>
      <c r="B473" s="896"/>
      <c r="C473" s="896"/>
      <c r="D473" s="896"/>
      <c r="E473" s="896"/>
      <c r="F473" s="896"/>
      <c r="G473" s="896"/>
    </row>
    <row r="474" spans="1:7" ht="12.75">
      <c r="A474" s="896" t="s">
        <v>885</v>
      </c>
      <c r="B474" s="896"/>
      <c r="C474" s="911">
        <v>35</v>
      </c>
      <c r="D474" s="911">
        <v>45</v>
      </c>
      <c r="E474" s="911">
        <v>29</v>
      </c>
      <c r="F474" s="911">
        <v>21</v>
      </c>
      <c r="G474" s="911">
        <v>2</v>
      </c>
    </row>
    <row r="475" spans="1:7" ht="12.75">
      <c r="A475" s="896" t="s">
        <v>886</v>
      </c>
      <c r="B475" s="896"/>
      <c r="C475" s="911">
        <v>8</v>
      </c>
      <c r="D475" s="911">
        <v>45</v>
      </c>
      <c r="E475" s="911">
        <v>25</v>
      </c>
      <c r="F475" s="911">
        <v>32</v>
      </c>
      <c r="G475" s="911">
        <v>26</v>
      </c>
    </row>
    <row r="476" spans="1:7" ht="12.75">
      <c r="A476" s="896" t="s">
        <v>883</v>
      </c>
      <c r="B476" s="896"/>
      <c r="C476" s="911">
        <v>10</v>
      </c>
      <c r="D476" s="911">
        <v>17</v>
      </c>
      <c r="E476" s="911">
        <v>22</v>
      </c>
      <c r="F476" s="911">
        <v>37</v>
      </c>
      <c r="G476" s="911">
        <v>50</v>
      </c>
    </row>
    <row r="477" spans="1:7" ht="12.75">
      <c r="A477" s="896" t="s">
        <v>891</v>
      </c>
      <c r="B477" s="896"/>
      <c r="C477" s="911">
        <v>4</v>
      </c>
      <c r="D477" s="911">
        <v>-31</v>
      </c>
      <c r="E477" s="911">
        <v>12</v>
      </c>
      <c r="F477" s="911">
        <v>-45</v>
      </c>
      <c r="G477" s="911">
        <v>-32</v>
      </c>
    </row>
    <row r="478" spans="1:7" ht="12.75">
      <c r="A478" s="896" t="s">
        <v>892</v>
      </c>
      <c r="B478" s="896"/>
      <c r="C478" s="911">
        <v>7</v>
      </c>
      <c r="D478" s="911">
        <v>-43</v>
      </c>
      <c r="E478" s="911">
        <v>8</v>
      </c>
      <c r="F478" s="911">
        <v>-49</v>
      </c>
      <c r="G478" s="911">
        <v>-39</v>
      </c>
    </row>
    <row r="479" spans="1:7" ht="12.75">
      <c r="A479" s="896" t="s">
        <v>887</v>
      </c>
      <c r="B479" s="896"/>
      <c r="C479" s="911">
        <v>40</v>
      </c>
      <c r="D479" s="911">
        <v>34</v>
      </c>
      <c r="E479" s="911">
        <v>42</v>
      </c>
      <c r="F479" s="911">
        <v>9</v>
      </c>
      <c r="G479" s="911">
        <v>18</v>
      </c>
    </row>
    <row r="480" spans="1:7" ht="12.75">
      <c r="A480" s="896" t="s">
        <v>884</v>
      </c>
      <c r="B480" s="896"/>
      <c r="C480" s="911">
        <v>35</v>
      </c>
      <c r="D480" s="911">
        <v>21</v>
      </c>
      <c r="E480" s="911">
        <v>42</v>
      </c>
      <c r="F480" s="911">
        <v>13</v>
      </c>
      <c r="G480" s="911">
        <v>44</v>
      </c>
    </row>
    <row r="481" spans="1:7" ht="12.75">
      <c r="A481" s="896" t="s">
        <v>889</v>
      </c>
      <c r="B481" s="896"/>
      <c r="C481" s="911">
        <v>4</v>
      </c>
      <c r="D481" s="911">
        <v>5</v>
      </c>
      <c r="E481" s="911">
        <v>16</v>
      </c>
      <c r="F481" s="911">
        <v>44</v>
      </c>
      <c r="G481" s="911">
        <v>28</v>
      </c>
    </row>
    <row r="482" spans="1:7" ht="12.75">
      <c r="A482" s="896" t="s">
        <v>890</v>
      </c>
      <c r="B482" s="896"/>
      <c r="C482" s="911">
        <v>5</v>
      </c>
      <c r="D482" s="911">
        <v>1</v>
      </c>
      <c r="E482" s="911">
        <v>23</v>
      </c>
      <c r="F482" s="911">
        <v>45</v>
      </c>
      <c r="G482" s="911">
        <v>27</v>
      </c>
    </row>
    <row r="483" spans="1:7" ht="12.75">
      <c r="A483" s="896"/>
      <c r="B483" s="896"/>
      <c r="C483" s="896"/>
      <c r="D483" s="896"/>
      <c r="E483" s="896"/>
      <c r="F483" s="896"/>
      <c r="G483" s="896"/>
    </row>
    <row r="484" spans="1:7" ht="12.75">
      <c r="A484" s="896"/>
      <c r="B484" s="896"/>
      <c r="C484" s="896"/>
      <c r="D484" s="896"/>
      <c r="E484" s="896"/>
      <c r="F484" s="896"/>
      <c r="G484" s="896"/>
    </row>
    <row r="485" spans="1:7" ht="12.75">
      <c r="A485" s="896"/>
      <c r="B485" s="896"/>
      <c r="C485" s="896"/>
      <c r="D485" s="896"/>
      <c r="E485" s="896"/>
      <c r="F485" s="896"/>
      <c r="G485" s="896"/>
    </row>
    <row r="486" spans="1:7" ht="12.75">
      <c r="A486" s="896"/>
      <c r="B486" s="896"/>
      <c r="C486" s="896"/>
      <c r="D486" s="896"/>
      <c r="E486" s="896"/>
      <c r="F486" s="896"/>
      <c r="G486" s="896"/>
    </row>
    <row r="487" spans="1:7" ht="12.75">
      <c r="A487" s="896"/>
      <c r="B487" s="896"/>
      <c r="C487" s="896"/>
      <c r="D487" s="896"/>
      <c r="E487" s="896"/>
      <c r="F487" s="896"/>
      <c r="G487" s="896"/>
    </row>
    <row r="488" spans="1:7" ht="12.75">
      <c r="A488" s="896"/>
      <c r="B488" s="896"/>
      <c r="C488" s="896"/>
      <c r="D488" s="896"/>
      <c r="E488" s="896"/>
      <c r="F488" s="896"/>
      <c r="G488" s="896"/>
    </row>
    <row r="489" spans="1:7" ht="12.75">
      <c r="A489" s="896"/>
      <c r="B489" s="896"/>
      <c r="C489" s="896"/>
      <c r="D489" s="896"/>
      <c r="E489" s="896"/>
      <c r="F489" s="896"/>
      <c r="G489" s="896"/>
    </row>
    <row r="490" spans="1:7" ht="12.75">
      <c r="A490" s="896"/>
      <c r="B490" s="896"/>
      <c r="C490" s="896"/>
      <c r="D490" s="896"/>
      <c r="E490" s="896"/>
      <c r="F490" s="896"/>
      <c r="G490" s="896"/>
    </row>
    <row r="491" spans="1:7" ht="12.75">
      <c r="A491" s="912" t="s">
        <v>363</v>
      </c>
      <c r="B491" s="945"/>
      <c r="C491" s="945"/>
      <c r="D491" s="945"/>
      <c r="E491" s="945"/>
      <c r="F491" s="945"/>
      <c r="G491" s="945"/>
    </row>
    <row r="492" spans="1:7" ht="12.75">
      <c r="A492" s="896"/>
      <c r="B492" s="896"/>
      <c r="C492" s="896"/>
      <c r="D492" s="896"/>
      <c r="E492" s="896"/>
      <c r="F492" s="896"/>
      <c r="G492" s="896"/>
    </row>
    <row r="493" spans="1:7" ht="12.75">
      <c r="A493" s="896"/>
      <c r="B493" s="896"/>
      <c r="C493" s="896"/>
      <c r="D493" s="896"/>
      <c r="E493" s="896"/>
      <c r="F493" s="896"/>
      <c r="G493" s="896"/>
    </row>
    <row r="494" spans="1:7" ht="12.75">
      <c r="A494" s="896"/>
      <c r="B494" s="896"/>
      <c r="C494" s="896"/>
      <c r="D494" s="896"/>
      <c r="E494" s="896"/>
      <c r="F494" s="896"/>
      <c r="G494" s="896"/>
    </row>
    <row r="495" spans="1:7" ht="12.75">
      <c r="A495" s="896"/>
      <c r="B495" s="896"/>
      <c r="C495" s="896"/>
      <c r="D495" s="896"/>
      <c r="E495" s="896"/>
      <c r="F495" s="896"/>
      <c r="G495" s="896"/>
    </row>
    <row r="496" spans="1:7" ht="12.75">
      <c r="A496" s="896"/>
      <c r="B496" s="896"/>
      <c r="C496" s="896"/>
      <c r="D496" s="896"/>
      <c r="E496" s="896"/>
      <c r="F496" s="896"/>
      <c r="G496" s="896"/>
    </row>
    <row r="497" spans="1:7" ht="12.75">
      <c r="A497" s="896"/>
      <c r="B497" s="896"/>
      <c r="C497" s="896"/>
      <c r="D497" s="896"/>
      <c r="E497" s="896"/>
      <c r="F497" s="896"/>
      <c r="G497" s="896"/>
    </row>
    <row r="498" spans="1:7" ht="12.75">
      <c r="A498" s="896"/>
      <c r="B498" s="896"/>
      <c r="C498" s="896"/>
      <c r="D498" s="896"/>
      <c r="E498" s="896"/>
      <c r="F498" s="896"/>
      <c r="G498" s="896"/>
    </row>
    <row r="499" spans="1:7" ht="12.75">
      <c r="A499" s="896"/>
      <c r="B499" s="896"/>
      <c r="C499" s="896"/>
      <c r="D499" s="896"/>
      <c r="E499" s="896"/>
      <c r="F499" s="896"/>
      <c r="G499" s="896"/>
    </row>
    <row r="500" spans="1:7" ht="12.75">
      <c r="A500" s="912" t="s">
        <v>975</v>
      </c>
      <c r="B500" s="364"/>
      <c r="C500" s="364"/>
      <c r="D500" s="364"/>
      <c r="E500" s="364"/>
      <c r="F500" s="364"/>
      <c r="G500" s="364"/>
    </row>
    <row r="501" spans="1:7" ht="12.75">
      <c r="A501" s="912" t="s">
        <v>1279</v>
      </c>
      <c r="B501" s="364"/>
      <c r="C501" s="364"/>
      <c r="D501" s="364"/>
      <c r="E501" s="364"/>
      <c r="F501" s="364"/>
      <c r="G501" s="364"/>
    </row>
    <row r="502" spans="1:7" ht="12.75">
      <c r="A502" s="912" t="s">
        <v>897</v>
      </c>
      <c r="B502" s="364"/>
      <c r="C502" s="364"/>
      <c r="D502" s="364"/>
      <c r="E502" s="364"/>
      <c r="F502" s="364"/>
      <c r="G502" s="364"/>
    </row>
    <row r="504" spans="1:7" ht="12.75">
      <c r="A504" s="896"/>
      <c r="B504" s="896"/>
      <c r="C504" s="897" t="s">
        <v>367</v>
      </c>
      <c r="D504" s="897" t="s">
        <v>368</v>
      </c>
      <c r="E504" s="897" t="s">
        <v>369</v>
      </c>
      <c r="F504" s="897" t="s">
        <v>370</v>
      </c>
      <c r="G504" s="897" t="s">
        <v>371</v>
      </c>
    </row>
    <row r="505" spans="1:7" ht="12.75">
      <c r="A505" s="896" t="s">
        <v>852</v>
      </c>
      <c r="B505" s="896"/>
      <c r="C505" s="896"/>
      <c r="D505" s="896"/>
      <c r="E505" s="896"/>
      <c r="F505" s="896"/>
      <c r="G505" s="896"/>
    </row>
    <row r="506" spans="1:7" ht="12.75">
      <c r="A506" s="896" t="s">
        <v>568</v>
      </c>
      <c r="B506" s="896"/>
      <c r="C506" s="898">
        <v>1123895</v>
      </c>
      <c r="D506" s="898">
        <v>362617</v>
      </c>
      <c r="E506" s="898">
        <v>1531766</v>
      </c>
      <c r="F506" s="898">
        <v>1189664</v>
      </c>
      <c r="G506" s="898">
        <v>121056</v>
      </c>
    </row>
    <row r="507" spans="1:7" ht="12.75">
      <c r="A507" s="896" t="s">
        <v>893</v>
      </c>
      <c r="B507" s="896"/>
      <c r="C507" s="899">
        <v>589571</v>
      </c>
      <c r="D507" s="899">
        <v>289747</v>
      </c>
      <c r="E507" s="899">
        <v>2197646</v>
      </c>
      <c r="F507" s="899">
        <v>1656334</v>
      </c>
      <c r="G507" s="899">
        <v>124839</v>
      </c>
    </row>
    <row r="508" spans="1:7" ht="12.75">
      <c r="A508" s="896" t="s">
        <v>894</v>
      </c>
      <c r="B508" s="896"/>
      <c r="C508" s="899">
        <v>818748.141</v>
      </c>
      <c r="D508" s="899">
        <v>385908.1628553827</v>
      </c>
      <c r="E508" s="899">
        <v>1100997.626</v>
      </c>
      <c r="F508" s="899">
        <v>677504.405</v>
      </c>
      <c r="G508" s="899">
        <v>82251.458</v>
      </c>
    </row>
    <row r="509" spans="1:7" ht="12.75">
      <c r="A509" s="896" t="s">
        <v>895</v>
      </c>
      <c r="B509" s="896"/>
      <c r="C509" s="900">
        <v>945670</v>
      </c>
      <c r="D509" s="900"/>
      <c r="E509" s="900">
        <v>1360325</v>
      </c>
      <c r="F509" s="900">
        <v>4884</v>
      </c>
      <c r="G509" s="900"/>
    </row>
    <row r="510" spans="1:7" ht="12.75">
      <c r="A510" s="896" t="s">
        <v>314</v>
      </c>
      <c r="B510" s="896"/>
      <c r="C510" s="899">
        <v>2353989.141</v>
      </c>
      <c r="D510" s="899">
        <v>675655.1628553828</v>
      </c>
      <c r="E510" s="899">
        <v>4658968.626</v>
      </c>
      <c r="F510" s="899">
        <v>2338722.4050000003</v>
      </c>
      <c r="G510" s="899">
        <v>207090.45799999998</v>
      </c>
    </row>
    <row r="511" spans="1:7" ht="12.75">
      <c r="A511" s="896" t="s">
        <v>853</v>
      </c>
      <c r="B511" s="896"/>
      <c r="C511" s="899"/>
      <c r="D511" s="899">
        <v>9787</v>
      </c>
      <c r="E511" s="899"/>
      <c r="F511" s="899">
        <v>29540.34915</v>
      </c>
      <c r="G511" s="899">
        <v>873.902</v>
      </c>
    </row>
    <row r="512" spans="1:7" ht="12.75">
      <c r="A512" s="896" t="s">
        <v>854</v>
      </c>
      <c r="B512" s="896"/>
      <c r="C512" s="900"/>
      <c r="D512" s="900">
        <v>8749.31925</v>
      </c>
      <c r="E512" s="900">
        <v>303674.97</v>
      </c>
      <c r="F512" s="900"/>
      <c r="G512" s="900">
        <v>4250</v>
      </c>
    </row>
    <row r="513" spans="1:7" ht="12.75">
      <c r="A513" s="896" t="s">
        <v>317</v>
      </c>
      <c r="B513" s="896"/>
      <c r="C513" s="900"/>
      <c r="D513" s="900">
        <v>-18536.31925</v>
      </c>
      <c r="E513" s="900">
        <v>-303674.97</v>
      </c>
      <c r="F513" s="900">
        <v>-29540.34915</v>
      </c>
      <c r="G513" s="900">
        <v>-5123.902</v>
      </c>
    </row>
    <row r="514" spans="1:7" ht="12.75">
      <c r="A514" s="896" t="s">
        <v>855</v>
      </c>
      <c r="B514" s="896"/>
      <c r="C514" s="901">
        <v>2353989.141</v>
      </c>
      <c r="D514" s="901">
        <v>657118.8436053828</v>
      </c>
      <c r="E514" s="901">
        <v>4355293.656</v>
      </c>
      <c r="F514" s="901">
        <v>2309182.05585</v>
      </c>
      <c r="G514" s="901">
        <v>201966.55599999998</v>
      </c>
    </row>
    <row r="515" spans="1:7" ht="12.75">
      <c r="A515" s="896" t="s">
        <v>856</v>
      </c>
      <c r="B515" s="896"/>
      <c r="C515" s="899"/>
      <c r="D515" s="899"/>
      <c r="E515" s="899">
        <v>122138</v>
      </c>
      <c r="F515" s="899">
        <v>13849</v>
      </c>
      <c r="G515" s="899"/>
    </row>
    <row r="516" spans="1:7" ht="12.75">
      <c r="A516" s="896" t="s">
        <v>476</v>
      </c>
      <c r="B516" s="896"/>
      <c r="C516" s="900">
        <v>31671</v>
      </c>
      <c r="D516" s="900"/>
      <c r="E516" s="900">
        <v>1254149</v>
      </c>
      <c r="F516" s="900"/>
      <c r="G516" s="900"/>
    </row>
    <row r="517" spans="1:7" ht="12.75">
      <c r="A517" s="896" t="s">
        <v>857</v>
      </c>
      <c r="B517" s="896"/>
      <c r="C517" s="901">
        <v>31671</v>
      </c>
      <c r="D517" s="901"/>
      <c r="E517" s="901">
        <v>1376287</v>
      </c>
      <c r="F517" s="901">
        <v>13849</v>
      </c>
      <c r="G517" s="901"/>
    </row>
    <row r="518" spans="1:7" ht="12.75">
      <c r="A518" s="896" t="s">
        <v>858</v>
      </c>
      <c r="B518" s="896"/>
      <c r="C518" s="901">
        <v>3509555.141</v>
      </c>
      <c r="D518" s="901">
        <v>1019735.8436053828</v>
      </c>
      <c r="E518" s="901">
        <v>7263346.656</v>
      </c>
      <c r="F518" s="901">
        <v>3512695.05585</v>
      </c>
      <c r="G518" s="901">
        <v>323022.556</v>
      </c>
    </row>
    <row r="519" spans="1:7" ht="12.75">
      <c r="A519" s="896" t="s">
        <v>859</v>
      </c>
      <c r="B519" s="896"/>
      <c r="C519" s="899">
        <v>306301</v>
      </c>
      <c r="D519" s="899"/>
      <c r="E519" s="899">
        <v>512007</v>
      </c>
      <c r="F519" s="899"/>
      <c r="G519" s="899"/>
    </row>
    <row r="520" spans="1:7" ht="12.75">
      <c r="A520" s="896" t="s">
        <v>861</v>
      </c>
      <c r="B520" s="896"/>
      <c r="C520" s="900">
        <v>11865</v>
      </c>
      <c r="D520" s="900"/>
      <c r="E520" s="900">
        <v>200000</v>
      </c>
      <c r="F520" s="900"/>
      <c r="G520" s="900"/>
    </row>
    <row r="521" spans="1:7" ht="12.75">
      <c r="A521" s="896" t="s">
        <v>860</v>
      </c>
      <c r="B521" s="896"/>
      <c r="C521" s="901">
        <v>318166</v>
      </c>
      <c r="D521" s="901"/>
      <c r="E521" s="901">
        <v>712007</v>
      </c>
      <c r="F521" s="901"/>
      <c r="G521" s="901"/>
    </row>
    <row r="522" spans="1:7" ht="12.75">
      <c r="A522" s="896" t="s">
        <v>862</v>
      </c>
      <c r="B522" s="896"/>
      <c r="C522" s="899">
        <v>1934076.5346000001</v>
      </c>
      <c r="D522" s="899">
        <v>300547.78675</v>
      </c>
      <c r="E522" s="899">
        <v>1706171.11996</v>
      </c>
      <c r="F522" s="899">
        <v>1263312.7802025</v>
      </c>
      <c r="G522" s="899">
        <v>119756.6243</v>
      </c>
    </row>
    <row r="523" spans="1:7" ht="12.75">
      <c r="A523" s="896" t="s">
        <v>863</v>
      </c>
      <c r="B523" s="896"/>
      <c r="C523" s="899"/>
      <c r="D523" s="899"/>
      <c r="E523" s="899">
        <v>6974567.017786</v>
      </c>
      <c r="F523" s="899"/>
      <c r="G523" s="899"/>
    </row>
    <row r="524" spans="1:7" ht="12.75">
      <c r="A524" s="896" t="s">
        <v>864</v>
      </c>
      <c r="B524" s="896"/>
      <c r="C524" s="900">
        <v>21962.992731203532</v>
      </c>
      <c r="D524" s="900">
        <v>5032.696635534442</v>
      </c>
      <c r="E524" s="900">
        <v>63490.18892930983</v>
      </c>
      <c r="F524" s="900">
        <v>18205.32953310773</v>
      </c>
      <c r="G524" s="900">
        <v>1687.7989242210729</v>
      </c>
    </row>
    <row r="525" spans="1:7" ht="12.75">
      <c r="A525" s="902" t="s">
        <v>865</v>
      </c>
      <c r="B525" s="896"/>
      <c r="C525" s="901">
        <v>5783760.668331203</v>
      </c>
      <c r="D525" s="901">
        <v>1325316.3269909173</v>
      </c>
      <c r="E525" s="901">
        <v>16719581.98267531</v>
      </c>
      <c r="F525" s="901">
        <v>4794213.165585607</v>
      </c>
      <c r="G525" s="901">
        <v>444466.9792242211</v>
      </c>
    </row>
    <row r="526" spans="1:7" ht="12.75">
      <c r="A526" s="896" t="s">
        <v>866</v>
      </c>
      <c r="B526" s="896"/>
      <c r="C526" s="899">
        <v>15323.463742200352</v>
      </c>
      <c r="D526" s="899">
        <v>3816.080223488217</v>
      </c>
      <c r="E526" s="899">
        <v>37536.70079163132</v>
      </c>
      <c r="F526" s="899">
        <v>11410.181962270286</v>
      </c>
      <c r="G526" s="899">
        <v>1594.8436999729786</v>
      </c>
    </row>
    <row r="527" spans="1:7" ht="12.75">
      <c r="A527" s="896" t="s">
        <v>868</v>
      </c>
      <c r="B527" s="896"/>
      <c r="C527" s="899">
        <v>6364.667026780066</v>
      </c>
      <c r="D527" s="899">
        <v>1585.0254471575074</v>
      </c>
      <c r="E527" s="899">
        <v>15591.031234319307</v>
      </c>
      <c r="F527" s="899">
        <v>4739.268492202816</v>
      </c>
      <c r="G527" s="899">
        <v>662.4252375872018</v>
      </c>
    </row>
    <row r="528" spans="1:7" ht="12.75">
      <c r="A528" s="896" t="s">
        <v>867</v>
      </c>
      <c r="B528" s="896"/>
      <c r="C528" s="900">
        <v>46362.5271097676</v>
      </c>
      <c r="D528" s="900">
        <v>11545.896266735017</v>
      </c>
      <c r="E528" s="900">
        <v>113570.68723767194</v>
      </c>
      <c r="F528" s="900">
        <v>34522.538732302026</v>
      </c>
      <c r="G528" s="900">
        <v>4825.344029248953</v>
      </c>
    </row>
    <row r="529" spans="1:7" ht="12.75">
      <c r="A529" s="896" t="s">
        <v>319</v>
      </c>
      <c r="B529" s="896"/>
      <c r="C529" s="901">
        <v>68050.65787874802</v>
      </c>
      <c r="D529" s="901">
        <v>16947.00193738074</v>
      </c>
      <c r="E529" s="901">
        <v>166698.41926362258</v>
      </c>
      <c r="F529" s="901">
        <v>50671.98918677513</v>
      </c>
      <c r="G529" s="901">
        <v>7082.6129668091335</v>
      </c>
    </row>
    <row r="530" spans="1:7" ht="12.75">
      <c r="A530" s="896" t="s">
        <v>869</v>
      </c>
      <c r="B530" s="896"/>
      <c r="C530" s="899">
        <v>4018324</v>
      </c>
      <c r="D530" s="899">
        <v>942300</v>
      </c>
      <c r="E530" s="899">
        <v>7459462</v>
      </c>
      <c r="F530" s="899">
        <v>3384768</v>
      </c>
      <c r="G530" s="899">
        <v>440870</v>
      </c>
    </row>
    <row r="531" spans="1:7" ht="12.75">
      <c r="A531" s="896" t="s">
        <v>870</v>
      </c>
      <c r="B531" s="896"/>
      <c r="C531" s="900">
        <v>-158388</v>
      </c>
      <c r="D531" s="900">
        <v>-116448</v>
      </c>
      <c r="E531" s="900">
        <v>-335978</v>
      </c>
      <c r="F531" s="900">
        <v>-137935</v>
      </c>
      <c r="G531" s="900">
        <v>-66324</v>
      </c>
    </row>
    <row r="532" spans="1:7" ht="12.75">
      <c r="A532" s="896" t="s">
        <v>873</v>
      </c>
      <c r="B532" s="896"/>
      <c r="C532" s="901">
        <v>3859936</v>
      </c>
      <c r="D532" s="901">
        <v>825852</v>
      </c>
      <c r="E532" s="901">
        <v>7123484</v>
      </c>
      <c r="F532" s="901">
        <v>3246833</v>
      </c>
      <c r="G532" s="901">
        <v>374546</v>
      </c>
    </row>
    <row r="533" spans="1:7" ht="12.75">
      <c r="A533" s="896" t="s">
        <v>871</v>
      </c>
      <c r="B533" s="896"/>
      <c r="C533" s="899">
        <v>1483327</v>
      </c>
      <c r="D533" s="899">
        <v>504808</v>
      </c>
      <c r="E533" s="899">
        <v>6025398</v>
      </c>
      <c r="F533" s="899">
        <v>748006</v>
      </c>
      <c r="G533" s="899">
        <v>195444</v>
      </c>
    </row>
    <row r="534" spans="1:7" ht="12.75">
      <c r="A534" s="896" t="s">
        <v>872</v>
      </c>
      <c r="B534" s="896"/>
      <c r="C534" s="900"/>
      <c r="D534" s="900"/>
      <c r="E534" s="900">
        <v>-59905</v>
      </c>
      <c r="F534" s="900">
        <v>-16130</v>
      </c>
      <c r="G534" s="900">
        <v>-13871</v>
      </c>
    </row>
    <row r="535" spans="1:7" ht="12.75">
      <c r="A535" s="896" t="s">
        <v>874</v>
      </c>
      <c r="B535" s="896"/>
      <c r="C535" s="901">
        <v>1483327</v>
      </c>
      <c r="D535" s="901">
        <v>504808</v>
      </c>
      <c r="E535" s="901">
        <v>5965493</v>
      </c>
      <c r="F535" s="901">
        <v>731876</v>
      </c>
      <c r="G535" s="901">
        <v>181573</v>
      </c>
    </row>
    <row r="536" spans="1:7" ht="12.75">
      <c r="A536" s="902" t="s">
        <v>187</v>
      </c>
      <c r="B536" s="896"/>
      <c r="C536" s="900">
        <v>5411313.657878748</v>
      </c>
      <c r="D536" s="900">
        <v>1347607.0019373808</v>
      </c>
      <c r="E536" s="900">
        <v>13255675.419263624</v>
      </c>
      <c r="F536" s="900">
        <v>4029380.989186775</v>
      </c>
      <c r="G536" s="900">
        <v>563201.6129668092</v>
      </c>
    </row>
    <row r="537" spans="1:7" ht="12.75">
      <c r="A537" s="902" t="s">
        <v>875</v>
      </c>
      <c r="B537" s="896"/>
      <c r="C537" s="896"/>
      <c r="D537" s="896"/>
      <c r="E537" s="896"/>
      <c r="F537" s="896"/>
      <c r="G537" s="896"/>
    </row>
    <row r="538" spans="1:7" ht="13.5" thickBot="1">
      <c r="A538" s="902" t="s">
        <v>876</v>
      </c>
      <c r="B538" s="896"/>
      <c r="C538" s="908">
        <v>372447.0104524549</v>
      </c>
      <c r="D538" s="908">
        <v>-22290.674946463434</v>
      </c>
      <c r="E538" s="908">
        <v>3463906.5634116866</v>
      </c>
      <c r="F538" s="908">
        <v>764832.1763988324</v>
      </c>
      <c r="G538" s="908">
        <v>-118734.6337425881</v>
      </c>
    </row>
    <row r="539" spans="1:7" ht="13.5" thickTop="1">
      <c r="A539" s="902" t="s">
        <v>877</v>
      </c>
      <c r="B539" s="896"/>
      <c r="C539" s="896"/>
      <c r="D539" s="896"/>
      <c r="E539" s="896"/>
      <c r="F539" s="896"/>
      <c r="G539" s="896"/>
    </row>
    <row r="540" spans="1:7" ht="13.5" thickBot="1">
      <c r="A540" s="902" t="s">
        <v>878</v>
      </c>
      <c r="B540" s="896"/>
      <c r="C540" s="903">
        <v>1.0688274666744146</v>
      </c>
      <c r="D540" s="903">
        <v>0.9834590686198444</v>
      </c>
      <c r="E540" s="903">
        <v>1.26131498047831</v>
      </c>
      <c r="F540" s="903">
        <v>1.1898138146904778</v>
      </c>
      <c r="G540" s="903">
        <v>0.7891791660234726</v>
      </c>
    </row>
    <row r="541" spans="1:7" ht="13.5" thickTop="1">
      <c r="A541" s="896"/>
      <c r="B541" s="896"/>
      <c r="C541" s="896"/>
      <c r="D541" s="896"/>
      <c r="E541" s="896"/>
      <c r="F541" s="896"/>
      <c r="G541" s="896"/>
    </row>
    <row r="542" spans="1:7" ht="12.75">
      <c r="A542" s="896" t="s">
        <v>685</v>
      </c>
      <c r="B542" s="896"/>
      <c r="C542" s="904">
        <v>8636043</v>
      </c>
      <c r="D542" s="904">
        <v>1968731</v>
      </c>
      <c r="E542" s="904">
        <v>19422777</v>
      </c>
      <c r="F542" s="904">
        <v>9064074</v>
      </c>
      <c r="G542" s="904">
        <v>638202</v>
      </c>
    </row>
    <row r="543" spans="1:7" ht="12.75">
      <c r="A543" s="896" t="s">
        <v>99</v>
      </c>
      <c r="B543" s="896"/>
      <c r="C543" s="904">
        <v>76152</v>
      </c>
      <c r="D543" s="904">
        <v>26850</v>
      </c>
      <c r="E543" s="904">
        <v>136737</v>
      </c>
      <c r="F543" s="904">
        <v>103598</v>
      </c>
      <c r="G543" s="904">
        <v>7844</v>
      </c>
    </row>
    <row r="544" spans="1:7" ht="12.75">
      <c r="A544" s="896"/>
      <c r="B544" s="896"/>
      <c r="C544" s="904"/>
      <c r="D544" s="904"/>
      <c r="E544" s="904"/>
      <c r="F544" s="904"/>
      <c r="G544" s="904"/>
    </row>
    <row r="545" spans="1:7" ht="12.75">
      <c r="A545" s="912" t="s">
        <v>366</v>
      </c>
      <c r="B545" s="945"/>
      <c r="C545" s="948"/>
      <c r="D545" s="948"/>
      <c r="E545" s="948"/>
      <c r="F545" s="948"/>
      <c r="G545" s="948"/>
    </row>
    <row r="546" spans="1:7" ht="12.75">
      <c r="A546" s="896"/>
      <c r="B546" s="896"/>
      <c r="C546" s="904"/>
      <c r="D546" s="904"/>
      <c r="E546" s="904"/>
      <c r="F546" s="904"/>
      <c r="G546" s="904"/>
    </row>
    <row r="547" spans="1:7" ht="12.75">
      <c r="A547" s="912" t="s">
        <v>975</v>
      </c>
      <c r="B547" s="364"/>
      <c r="C547" s="364"/>
      <c r="D547" s="364"/>
      <c r="E547" s="364"/>
      <c r="F547" s="364"/>
      <c r="G547" s="364"/>
    </row>
    <row r="548" spans="1:7" ht="12.75">
      <c r="A548" s="912" t="s">
        <v>1279</v>
      </c>
      <c r="B548" s="364"/>
      <c r="C548" s="364"/>
      <c r="D548" s="364"/>
      <c r="E548" s="364"/>
      <c r="F548" s="364"/>
      <c r="G548" s="364"/>
    </row>
    <row r="549" spans="1:7" ht="12.75">
      <c r="A549" s="912" t="s">
        <v>897</v>
      </c>
      <c r="B549" s="364"/>
      <c r="C549" s="364"/>
      <c r="D549" s="364"/>
      <c r="E549" s="364"/>
      <c r="F549" s="364"/>
      <c r="G549" s="364"/>
    </row>
    <row r="551" spans="1:7" ht="12.75">
      <c r="A551" s="896"/>
      <c r="B551" s="896"/>
      <c r="C551" s="897" t="s">
        <v>367</v>
      </c>
      <c r="D551" s="897" t="s">
        <v>368</v>
      </c>
      <c r="E551" s="897" t="s">
        <v>369</v>
      </c>
      <c r="F551" s="897" t="s">
        <v>370</v>
      </c>
      <c r="G551" s="897" t="s">
        <v>371</v>
      </c>
    </row>
    <row r="552" spans="1:7" ht="12.75">
      <c r="A552" s="902" t="s">
        <v>54</v>
      </c>
      <c r="B552" s="896"/>
      <c r="C552" s="896"/>
      <c r="D552" s="896"/>
      <c r="E552" s="896"/>
      <c r="F552" s="896"/>
      <c r="G552" s="896"/>
    </row>
    <row r="553" spans="1:7" ht="12.75">
      <c r="A553" s="896" t="s">
        <v>55</v>
      </c>
      <c r="B553" s="896"/>
      <c r="C553" s="907">
        <v>2314216.4637422003</v>
      </c>
      <c r="D553" s="907">
        <v>594407.0802234883</v>
      </c>
      <c r="E553" s="907">
        <v>5464087.700791631</v>
      </c>
      <c r="F553" s="907">
        <v>1993417.1819622703</v>
      </c>
      <c r="G553" s="907">
        <v>396899.84369997296</v>
      </c>
    </row>
    <row r="554" spans="1:7" ht="12.75">
      <c r="A554" s="896" t="s">
        <v>56</v>
      </c>
      <c r="B554" s="896"/>
      <c r="C554" s="899">
        <v>915369.6670267801</v>
      </c>
      <c r="D554" s="899">
        <v>304009.0254471575</v>
      </c>
      <c r="E554" s="899">
        <v>4359959.031234319</v>
      </c>
      <c r="F554" s="899">
        <v>988371.2684922029</v>
      </c>
      <c r="G554" s="899">
        <v>99433.4252375872</v>
      </c>
    </row>
    <row r="555" spans="1:7" ht="12.75">
      <c r="A555" s="896" t="s">
        <v>879</v>
      </c>
      <c r="B555" s="896"/>
      <c r="C555" s="899">
        <v>279719.5271097676</v>
      </c>
      <c r="D555" s="899">
        <v>109668.89626673501</v>
      </c>
      <c r="E555" s="899">
        <v>936375.6872376719</v>
      </c>
      <c r="F555" s="899">
        <v>351832.538732302</v>
      </c>
      <c r="G555" s="899">
        <v>22935.344029248954</v>
      </c>
    </row>
    <row r="556" spans="1:7" ht="12.75">
      <c r="A556" s="896" t="s">
        <v>58</v>
      </c>
      <c r="B556" s="896"/>
      <c r="C556" s="899">
        <v>937552</v>
      </c>
      <c r="D556" s="899">
        <v>130504</v>
      </c>
      <c r="E556" s="899">
        <v>500627</v>
      </c>
      <c r="F556" s="899">
        <v>502497</v>
      </c>
      <c r="G556" s="899">
        <v>25190</v>
      </c>
    </row>
    <row r="557" spans="1:7" ht="12.75">
      <c r="A557" s="896" t="s">
        <v>59</v>
      </c>
      <c r="B557" s="896"/>
      <c r="C557" s="900">
        <v>964456</v>
      </c>
      <c r="D557" s="900">
        <v>209018</v>
      </c>
      <c r="E557" s="900">
        <v>1994626</v>
      </c>
      <c r="F557" s="900">
        <v>193263</v>
      </c>
      <c r="G557" s="900">
        <v>18743</v>
      </c>
    </row>
    <row r="558" spans="1:7" ht="13.5" thickBot="1">
      <c r="A558" s="896" t="s">
        <v>187</v>
      </c>
      <c r="B558" s="896"/>
      <c r="C558" s="908">
        <v>5411313.657878748</v>
      </c>
      <c r="D558" s="908">
        <v>1347607.001937381</v>
      </c>
      <c r="E558" s="908">
        <v>13255675.419263624</v>
      </c>
      <c r="F558" s="908">
        <v>4029380.989186775</v>
      </c>
      <c r="G558" s="908">
        <v>563201.6129668091</v>
      </c>
    </row>
    <row r="559" spans="1:7" ht="13.5" thickTop="1">
      <c r="A559" s="896"/>
      <c r="B559" s="896"/>
      <c r="C559" s="907"/>
      <c r="D559" s="907"/>
      <c r="E559" s="907"/>
      <c r="F559" s="907"/>
      <c r="G559" s="907"/>
    </row>
    <row r="560" spans="1:7" ht="12.75">
      <c r="A560" s="902" t="s">
        <v>881</v>
      </c>
      <c r="B560" s="896"/>
      <c r="C560" s="896"/>
      <c r="D560" s="896"/>
      <c r="E560" s="896"/>
      <c r="F560" s="896"/>
      <c r="G560" s="896"/>
    </row>
    <row r="561" spans="1:7" ht="12.75">
      <c r="A561" s="896" t="s">
        <v>70</v>
      </c>
      <c r="B561" s="896"/>
      <c r="C561" s="907">
        <v>510028</v>
      </c>
      <c r="D561" s="907">
        <v>142753</v>
      </c>
      <c r="E561" s="907">
        <v>1896632</v>
      </c>
      <c r="F561" s="907">
        <v>90349</v>
      </c>
      <c r="G561" s="907">
        <v>4381</v>
      </c>
    </row>
    <row r="562" spans="1:7" ht="12.75">
      <c r="A562" s="896" t="s">
        <v>71</v>
      </c>
      <c r="B562" s="896"/>
      <c r="C562" s="900">
        <v>66176</v>
      </c>
      <c r="D562" s="900">
        <v>140809</v>
      </c>
      <c r="E562" s="900">
        <v>422208</v>
      </c>
      <c r="F562" s="900">
        <v>169853</v>
      </c>
      <c r="G562" s="900">
        <v>8100</v>
      </c>
    </row>
    <row r="563" spans="1:7" ht="13.5" thickBot="1">
      <c r="A563" s="896" t="s">
        <v>880</v>
      </c>
      <c r="B563" s="896"/>
      <c r="C563" s="908">
        <v>576204</v>
      </c>
      <c r="D563" s="908">
        <v>283562</v>
      </c>
      <c r="E563" s="908">
        <v>2318840</v>
      </c>
      <c r="F563" s="908">
        <v>260202</v>
      </c>
      <c r="G563" s="908">
        <v>12481</v>
      </c>
    </row>
    <row r="564" spans="1:7" ht="14.25" thickBot="1" thickTop="1">
      <c r="A564" s="896" t="s">
        <v>882</v>
      </c>
      <c r="B564" s="896"/>
      <c r="C564" s="903">
        <v>0.1641814921978455</v>
      </c>
      <c r="D564" s="903">
        <v>0.27807397550863455</v>
      </c>
      <c r="E564" s="903">
        <v>0.3192522827042113</v>
      </c>
      <c r="F564" s="903">
        <v>0.07407474769740195</v>
      </c>
      <c r="G564" s="903">
        <v>0.03863816866089067</v>
      </c>
    </row>
    <row r="565" spans="1:7" ht="13.5" thickTop="1">
      <c r="A565" s="896"/>
      <c r="B565" s="896"/>
      <c r="C565" s="896"/>
      <c r="D565" s="896"/>
      <c r="E565" s="896"/>
      <c r="F565" s="896"/>
      <c r="G565" s="896"/>
    </row>
    <row r="566" spans="1:7" ht="12.75">
      <c r="A566" s="902" t="s">
        <v>687</v>
      </c>
      <c r="B566" s="896"/>
      <c r="C566" s="896"/>
      <c r="D566" s="896"/>
      <c r="E566" s="896"/>
      <c r="F566" s="896"/>
      <c r="G566" s="896"/>
    </row>
    <row r="567" spans="1:7" ht="12.75">
      <c r="A567" s="896" t="s">
        <v>885</v>
      </c>
      <c r="B567" s="896"/>
      <c r="C567" s="904">
        <v>8817.927377156413</v>
      </c>
      <c r="D567" s="904">
        <v>13638.226857808406</v>
      </c>
      <c r="E567" s="904">
        <v>7040.033461744425</v>
      </c>
      <c r="F567" s="904">
        <v>11429.518338001213</v>
      </c>
      <c r="G567" s="904">
        <v>12290.779408400474</v>
      </c>
    </row>
    <row r="568" spans="1:7" ht="12.75">
      <c r="A568" s="896" t="s">
        <v>886</v>
      </c>
      <c r="B568" s="896"/>
      <c r="C568" s="909">
        <v>669.7234680664749</v>
      </c>
      <c r="D568" s="909">
        <v>673.1830437936504</v>
      </c>
      <c r="E568" s="909">
        <v>860.8234539620832</v>
      </c>
      <c r="F568" s="909">
        <v>528.9247600566376</v>
      </c>
      <c r="G568" s="909">
        <v>696.4362055026796</v>
      </c>
    </row>
    <row r="569" spans="1:7" ht="12.75">
      <c r="A569" s="896" t="s">
        <v>883</v>
      </c>
      <c r="B569" s="896"/>
      <c r="C569" s="910">
        <v>0.07595021362973005</v>
      </c>
      <c r="D569" s="910">
        <v>0.04936001217843267</v>
      </c>
      <c r="E569" s="910">
        <v>0.12227547761524174</v>
      </c>
      <c r="F569" s="910">
        <v>0.0462770822369699</v>
      </c>
      <c r="G569" s="910">
        <v>0.05666330688733058</v>
      </c>
    </row>
    <row r="570" spans="1:7" ht="12.75">
      <c r="A570" s="896" t="s">
        <v>887</v>
      </c>
      <c r="B570" s="896"/>
      <c r="C570" s="909">
        <v>626.5964236026556</v>
      </c>
      <c r="D570" s="909">
        <v>684.5054006552348</v>
      </c>
      <c r="E570" s="909">
        <v>682.4809562125757</v>
      </c>
      <c r="F570" s="909">
        <v>444.54414087823807</v>
      </c>
      <c r="G570" s="909">
        <v>882.4817424057102</v>
      </c>
    </row>
    <row r="571" spans="1:7" ht="12.75">
      <c r="A571" s="896" t="s">
        <v>884</v>
      </c>
      <c r="B571" s="896"/>
      <c r="C571" s="910">
        <v>0.07105937674491476</v>
      </c>
      <c r="D571" s="910">
        <v>0.05019020491386894</v>
      </c>
      <c r="E571" s="910">
        <v>0.09694285686583458</v>
      </c>
      <c r="F571" s="910">
        <v>0.03889438974870919</v>
      </c>
      <c r="G571" s="910">
        <v>0.07180030761943001</v>
      </c>
    </row>
    <row r="572" spans="1:7" ht="12.75">
      <c r="A572" s="896"/>
      <c r="B572" s="896"/>
      <c r="C572" s="896"/>
      <c r="D572" s="896"/>
      <c r="E572" s="896"/>
      <c r="F572" s="896"/>
      <c r="G572" s="896"/>
    </row>
    <row r="573" spans="1:7" ht="12.75">
      <c r="A573" s="902" t="s">
        <v>888</v>
      </c>
      <c r="B573" s="896"/>
      <c r="C573" s="896"/>
      <c r="D573" s="896"/>
      <c r="E573" s="896"/>
      <c r="F573" s="896"/>
      <c r="G573" s="896"/>
    </row>
    <row r="574" spans="1:7" ht="12.75">
      <c r="A574" s="896" t="s">
        <v>885</v>
      </c>
      <c r="B574" s="896"/>
      <c r="C574" s="911">
        <v>41</v>
      </c>
      <c r="D574" s="911">
        <v>3</v>
      </c>
      <c r="E574" s="911">
        <v>50</v>
      </c>
      <c r="F574" s="911">
        <v>14</v>
      </c>
      <c r="G574" s="911">
        <v>7</v>
      </c>
    </row>
    <row r="575" spans="1:7" ht="12.75">
      <c r="A575" s="896" t="s">
        <v>886</v>
      </c>
      <c r="B575" s="896"/>
      <c r="C575" s="911">
        <v>14</v>
      </c>
      <c r="D575" s="911">
        <v>13</v>
      </c>
      <c r="E575" s="911">
        <v>3</v>
      </c>
      <c r="F575" s="911">
        <v>36</v>
      </c>
      <c r="G575" s="911">
        <v>11</v>
      </c>
    </row>
    <row r="576" spans="1:7" ht="12.75">
      <c r="A576" s="896" t="s">
        <v>883</v>
      </c>
      <c r="B576" s="896"/>
      <c r="C576" s="911">
        <v>6</v>
      </c>
      <c r="D576" s="911">
        <v>38</v>
      </c>
      <c r="E576" s="911">
        <v>1</v>
      </c>
      <c r="F576" s="911">
        <v>43</v>
      </c>
      <c r="G576" s="911">
        <v>20</v>
      </c>
    </row>
    <row r="577" spans="1:7" ht="12.75">
      <c r="A577" s="896" t="s">
        <v>891</v>
      </c>
      <c r="B577" s="896"/>
      <c r="C577" s="911">
        <v>20</v>
      </c>
      <c r="D577" s="911">
        <v>-26</v>
      </c>
      <c r="E577" s="911">
        <v>7</v>
      </c>
      <c r="F577" s="911">
        <v>11</v>
      </c>
      <c r="G577" s="911">
        <v>-36</v>
      </c>
    </row>
    <row r="578" spans="1:7" ht="12.75">
      <c r="A578" s="896" t="s">
        <v>892</v>
      </c>
      <c r="B578" s="896"/>
      <c r="C578" s="911">
        <v>17</v>
      </c>
      <c r="D578" s="911">
        <v>-25</v>
      </c>
      <c r="E578" s="911">
        <v>3</v>
      </c>
      <c r="F578" s="911">
        <v>10</v>
      </c>
      <c r="G578" s="911">
        <v>-29</v>
      </c>
    </row>
    <row r="579" spans="1:7" ht="12.75">
      <c r="A579" s="896" t="s">
        <v>887</v>
      </c>
      <c r="B579" s="896"/>
      <c r="C579" s="911">
        <v>29</v>
      </c>
      <c r="D579" s="911">
        <v>19</v>
      </c>
      <c r="E579" s="911">
        <v>20</v>
      </c>
      <c r="F579" s="911">
        <v>46</v>
      </c>
      <c r="G579" s="911">
        <v>4</v>
      </c>
    </row>
    <row r="580" spans="1:7" ht="12.75">
      <c r="A580" s="896" t="s">
        <v>884</v>
      </c>
      <c r="B580" s="896"/>
      <c r="C580" s="911">
        <v>17</v>
      </c>
      <c r="D580" s="911">
        <v>38</v>
      </c>
      <c r="E580" s="911">
        <v>3</v>
      </c>
      <c r="F580" s="911">
        <v>47</v>
      </c>
      <c r="G580" s="911">
        <v>16</v>
      </c>
    </row>
    <row r="581" spans="1:7" ht="12.75">
      <c r="A581" s="896" t="s">
        <v>889</v>
      </c>
      <c r="B581" s="896"/>
      <c r="C581" s="911">
        <v>6</v>
      </c>
      <c r="D581" s="911">
        <v>9</v>
      </c>
      <c r="E581" s="911">
        <v>3</v>
      </c>
      <c r="F581" s="911">
        <v>11</v>
      </c>
      <c r="G581" s="911">
        <v>41</v>
      </c>
    </row>
    <row r="582" spans="1:7" ht="12.75">
      <c r="A582" s="896" t="s">
        <v>890</v>
      </c>
      <c r="B582" s="896"/>
      <c r="C582" s="911">
        <v>12</v>
      </c>
      <c r="D582" s="911">
        <v>6</v>
      </c>
      <c r="E582" s="911">
        <v>3</v>
      </c>
      <c r="F582" s="911">
        <v>17</v>
      </c>
      <c r="G582" s="911">
        <v>25</v>
      </c>
    </row>
    <row r="583" spans="1:7" ht="12.75">
      <c r="A583" s="896"/>
      <c r="B583" s="896"/>
      <c r="C583" s="896"/>
      <c r="D583" s="896"/>
      <c r="E583" s="896"/>
      <c r="F583" s="896"/>
      <c r="G583" s="896"/>
    </row>
    <row r="584" spans="1:7" ht="12.75">
      <c r="A584" s="896"/>
      <c r="B584" s="896"/>
      <c r="C584" s="896"/>
      <c r="D584" s="896"/>
      <c r="E584" s="896"/>
      <c r="F584" s="896"/>
      <c r="G584" s="896"/>
    </row>
    <row r="585" spans="1:7" ht="12.75">
      <c r="A585" s="896"/>
      <c r="B585" s="896"/>
      <c r="C585" s="896"/>
      <c r="D585" s="896"/>
      <c r="E585" s="896"/>
      <c r="F585" s="896"/>
      <c r="G585" s="896"/>
    </row>
    <row r="586" spans="1:7" ht="12.75">
      <c r="A586" s="896"/>
      <c r="B586" s="896"/>
      <c r="C586" s="896"/>
      <c r="D586" s="896"/>
      <c r="E586" s="896"/>
      <c r="F586" s="896"/>
      <c r="G586" s="896"/>
    </row>
    <row r="587" spans="1:7" ht="12.75">
      <c r="A587" s="896"/>
      <c r="B587" s="896"/>
      <c r="C587" s="896"/>
      <c r="D587" s="896"/>
      <c r="E587" s="896"/>
      <c r="F587" s="896"/>
      <c r="G587" s="896"/>
    </row>
    <row r="588" spans="1:7" ht="12.75">
      <c r="A588" s="896"/>
      <c r="B588" s="896"/>
      <c r="C588" s="896"/>
      <c r="D588" s="896"/>
      <c r="E588" s="896"/>
      <c r="F588" s="896"/>
      <c r="G588" s="896"/>
    </row>
    <row r="589" spans="1:7" ht="12.75">
      <c r="A589" s="896"/>
      <c r="B589" s="896"/>
      <c r="C589" s="896"/>
      <c r="D589" s="896"/>
      <c r="E589" s="896"/>
      <c r="F589" s="896"/>
      <c r="G589" s="896"/>
    </row>
    <row r="590" spans="1:7" ht="12.75">
      <c r="A590" s="896"/>
      <c r="B590" s="896"/>
      <c r="C590" s="896"/>
      <c r="D590" s="896"/>
      <c r="E590" s="896"/>
      <c r="F590" s="896"/>
      <c r="G590" s="896"/>
    </row>
    <row r="591" spans="1:7" ht="12.75">
      <c r="A591" s="912" t="s">
        <v>372</v>
      </c>
      <c r="B591" s="945"/>
      <c r="C591" s="945"/>
      <c r="D591" s="945"/>
      <c r="E591" s="945"/>
      <c r="F591" s="945"/>
      <c r="G591" s="945"/>
    </row>
    <row r="592" spans="1:7" ht="12.75">
      <c r="A592" s="896"/>
      <c r="B592" s="896"/>
      <c r="C592" s="896"/>
      <c r="D592" s="896"/>
      <c r="E592" s="896"/>
      <c r="F592" s="896"/>
      <c r="G592" s="896"/>
    </row>
    <row r="593" spans="1:7" ht="12.75">
      <c r="A593" s="896"/>
      <c r="B593" s="896"/>
      <c r="C593" s="896"/>
      <c r="D593" s="896"/>
      <c r="E593" s="896"/>
      <c r="F593" s="896"/>
      <c r="G593" s="896"/>
    </row>
    <row r="594" spans="1:7" ht="12.75">
      <c r="A594" s="896"/>
      <c r="B594" s="896"/>
      <c r="C594" s="896"/>
      <c r="D594" s="896"/>
      <c r="E594" s="896"/>
      <c r="F594" s="896"/>
      <c r="G594" s="896"/>
    </row>
    <row r="595" spans="1:7" ht="12.75">
      <c r="A595" s="896"/>
      <c r="B595" s="896"/>
      <c r="C595" s="896"/>
      <c r="D595" s="896"/>
      <c r="E595" s="896"/>
      <c r="F595" s="896"/>
      <c r="G595" s="896"/>
    </row>
    <row r="596" spans="1:7" ht="12.75">
      <c r="A596" s="896"/>
      <c r="B596" s="896"/>
      <c r="C596" s="896"/>
      <c r="D596" s="896"/>
      <c r="E596" s="896"/>
      <c r="F596" s="896"/>
      <c r="G596" s="896"/>
    </row>
    <row r="597" spans="1:7" ht="12.75">
      <c r="A597" s="896"/>
      <c r="B597" s="896"/>
      <c r="C597" s="896"/>
      <c r="D597" s="896"/>
      <c r="E597" s="896"/>
      <c r="F597" s="896"/>
      <c r="G597" s="896"/>
    </row>
    <row r="598" spans="1:7" ht="12.75">
      <c r="A598" s="896"/>
      <c r="B598" s="896"/>
      <c r="C598" s="896"/>
      <c r="D598" s="896"/>
      <c r="E598" s="896"/>
      <c r="F598" s="896"/>
      <c r="G598" s="896"/>
    </row>
    <row r="599" spans="1:7" ht="12.75">
      <c r="A599" s="896"/>
      <c r="B599" s="896"/>
      <c r="C599" s="896"/>
      <c r="D599" s="896"/>
      <c r="E599" s="896"/>
      <c r="F599" s="896"/>
      <c r="G599" s="896"/>
    </row>
    <row r="600" spans="1:7" ht="12.75">
      <c r="A600" s="912" t="s">
        <v>975</v>
      </c>
      <c r="B600" s="364"/>
      <c r="C600" s="364"/>
      <c r="D600" s="364"/>
      <c r="E600" s="364"/>
      <c r="F600" s="364"/>
      <c r="G600" s="364"/>
    </row>
    <row r="601" spans="1:7" ht="12.75">
      <c r="A601" s="912" t="s">
        <v>1279</v>
      </c>
      <c r="B601" s="364"/>
      <c r="C601" s="364"/>
      <c r="D601" s="364"/>
      <c r="E601" s="364"/>
      <c r="F601" s="364"/>
      <c r="G601" s="364"/>
    </row>
    <row r="602" spans="1:7" ht="12.75">
      <c r="A602" s="912" t="s">
        <v>897</v>
      </c>
      <c r="B602" s="364"/>
      <c r="C602" s="364"/>
      <c r="D602" s="364"/>
      <c r="E602" s="364"/>
      <c r="F602" s="364"/>
      <c r="G602" s="364"/>
    </row>
    <row r="604" spans="1:7" ht="12.75">
      <c r="A604" s="896"/>
      <c r="B604" s="896"/>
      <c r="C604" s="897" t="s">
        <v>772</v>
      </c>
      <c r="D604" s="897" t="s">
        <v>774</v>
      </c>
      <c r="E604" s="897" t="s">
        <v>1194</v>
      </c>
      <c r="F604" s="897" t="s">
        <v>375</v>
      </c>
      <c r="G604" s="897" t="s">
        <v>374</v>
      </c>
    </row>
    <row r="605" spans="1:7" ht="12.75">
      <c r="A605" s="896" t="s">
        <v>852</v>
      </c>
      <c r="B605" s="896"/>
      <c r="C605" s="896"/>
      <c r="D605" s="896"/>
      <c r="E605" s="896"/>
      <c r="F605" s="896"/>
      <c r="G605" s="896"/>
    </row>
    <row r="606" spans="1:7" ht="12.75">
      <c r="A606" s="896" t="s">
        <v>568</v>
      </c>
      <c r="B606" s="896"/>
      <c r="C606" s="898">
        <v>1502276</v>
      </c>
      <c r="D606" s="898">
        <v>601644</v>
      </c>
      <c r="E606" s="898">
        <v>478684</v>
      </c>
      <c r="F606" s="898">
        <v>1498388</v>
      </c>
      <c r="G606" s="898">
        <v>93936</v>
      </c>
    </row>
    <row r="607" spans="1:7" ht="12.75">
      <c r="A607" s="896" t="s">
        <v>893</v>
      </c>
      <c r="B607" s="896"/>
      <c r="C607" s="899">
        <v>1894435</v>
      </c>
      <c r="D607" s="899">
        <v>410639</v>
      </c>
      <c r="E607" s="899">
        <v>412950</v>
      </c>
      <c r="F607" s="899">
        <v>2106731</v>
      </c>
      <c r="G607" s="899">
        <v>146104</v>
      </c>
    </row>
    <row r="608" spans="1:7" ht="12.75">
      <c r="A608" s="896" t="s">
        <v>894</v>
      </c>
      <c r="B608" s="896"/>
      <c r="C608" s="899">
        <v>940807.146</v>
      </c>
      <c r="D608" s="899">
        <v>381068.419</v>
      </c>
      <c r="E608" s="899">
        <v>484301.875</v>
      </c>
      <c r="F608" s="899">
        <v>951303.505</v>
      </c>
      <c r="G608" s="899">
        <v>66794.579</v>
      </c>
    </row>
    <row r="609" spans="1:7" ht="12.75">
      <c r="A609" s="896" t="s">
        <v>895</v>
      </c>
      <c r="B609" s="896"/>
      <c r="C609" s="900">
        <v>201155</v>
      </c>
      <c r="D609" s="900">
        <v>199394</v>
      </c>
      <c r="E609" s="900"/>
      <c r="F609" s="900">
        <v>931084</v>
      </c>
      <c r="G609" s="900">
        <v>12064</v>
      </c>
    </row>
    <row r="610" spans="1:7" ht="12.75">
      <c r="A610" s="896" t="s">
        <v>314</v>
      </c>
      <c r="B610" s="896"/>
      <c r="C610" s="899">
        <v>3036397.1459999997</v>
      </c>
      <c r="D610" s="899">
        <v>991101.419</v>
      </c>
      <c r="E610" s="899">
        <v>897251.875</v>
      </c>
      <c r="F610" s="899">
        <v>3989118.505</v>
      </c>
      <c r="G610" s="899">
        <v>224962.579</v>
      </c>
    </row>
    <row r="611" spans="1:7" ht="12.75">
      <c r="A611" s="896" t="s">
        <v>853</v>
      </c>
      <c r="B611" s="896"/>
      <c r="C611" s="899">
        <v>15773.209</v>
      </c>
      <c r="D611" s="899">
        <v>1000</v>
      </c>
      <c r="E611" s="899"/>
      <c r="F611" s="899">
        <v>13708</v>
      </c>
      <c r="G611" s="899"/>
    </row>
    <row r="612" spans="1:7" ht="12.75">
      <c r="A612" s="896" t="s">
        <v>854</v>
      </c>
      <c r="B612" s="896"/>
      <c r="C612" s="900">
        <v>186716.349</v>
      </c>
      <c r="D612" s="900">
        <v>51783.295</v>
      </c>
      <c r="E612" s="900">
        <v>33089.41863</v>
      </c>
      <c r="F612" s="900">
        <v>97244.15</v>
      </c>
      <c r="G612" s="900">
        <v>17011.573</v>
      </c>
    </row>
    <row r="613" spans="1:7" ht="12.75">
      <c r="A613" s="896" t="s">
        <v>317</v>
      </c>
      <c r="B613" s="896"/>
      <c r="C613" s="900">
        <v>-202489.558</v>
      </c>
      <c r="D613" s="900">
        <v>-52783.295</v>
      </c>
      <c r="E613" s="900">
        <v>-33089.41863</v>
      </c>
      <c r="F613" s="900">
        <v>-110952.15</v>
      </c>
      <c r="G613" s="900">
        <v>-17011.573</v>
      </c>
    </row>
    <row r="614" spans="1:7" ht="12.75">
      <c r="A614" s="896" t="s">
        <v>855</v>
      </c>
      <c r="B614" s="896"/>
      <c r="C614" s="901">
        <v>2833907.5879999995</v>
      </c>
      <c r="D614" s="901">
        <v>938318.124</v>
      </c>
      <c r="E614" s="901">
        <v>864162.45637</v>
      </c>
      <c r="F614" s="901">
        <v>3878166.355</v>
      </c>
      <c r="G614" s="901">
        <v>207951.006</v>
      </c>
    </row>
    <row r="615" spans="1:7" ht="12.75">
      <c r="A615" s="896" t="s">
        <v>856</v>
      </c>
      <c r="B615" s="896"/>
      <c r="C615" s="899"/>
      <c r="D615" s="899"/>
      <c r="E615" s="899">
        <v>13535</v>
      </c>
      <c r="F615" s="899">
        <v>42630</v>
      </c>
      <c r="G615" s="899">
        <v>42473</v>
      </c>
    </row>
    <row r="616" spans="1:7" ht="12.75">
      <c r="A616" s="896" t="s">
        <v>476</v>
      </c>
      <c r="B616" s="896"/>
      <c r="C616" s="900"/>
      <c r="D616" s="900"/>
      <c r="E616" s="900">
        <v>4215</v>
      </c>
      <c r="F616" s="900">
        <v>82</v>
      </c>
      <c r="G616" s="900"/>
    </row>
    <row r="617" spans="1:7" ht="12.75">
      <c r="A617" s="896" t="s">
        <v>857</v>
      </c>
      <c r="B617" s="896"/>
      <c r="C617" s="901"/>
      <c r="D617" s="901"/>
      <c r="E617" s="901">
        <v>17750</v>
      </c>
      <c r="F617" s="901">
        <v>42712</v>
      </c>
      <c r="G617" s="901">
        <v>42473</v>
      </c>
    </row>
    <row r="618" spans="1:7" ht="12.75">
      <c r="A618" s="896" t="s">
        <v>858</v>
      </c>
      <c r="B618" s="896"/>
      <c r="C618" s="901">
        <v>4336183.5879999995</v>
      </c>
      <c r="D618" s="901">
        <v>1539962.1239999998</v>
      </c>
      <c r="E618" s="901">
        <v>1360596.45637</v>
      </c>
      <c r="F618" s="901">
        <v>5419266.355</v>
      </c>
      <c r="G618" s="901">
        <v>344360.006</v>
      </c>
    </row>
    <row r="619" spans="1:7" ht="12.75">
      <c r="A619" s="896" t="s">
        <v>859</v>
      </c>
      <c r="B619" s="896"/>
      <c r="C619" s="899"/>
      <c r="D619" s="899"/>
      <c r="E619" s="899"/>
      <c r="F619" s="899">
        <v>594540</v>
      </c>
      <c r="G619" s="899"/>
    </row>
    <row r="620" spans="1:7" ht="12.75">
      <c r="A620" s="896" t="s">
        <v>861</v>
      </c>
      <c r="B620" s="896"/>
      <c r="C620" s="900"/>
      <c r="D620" s="900"/>
      <c r="E620" s="900"/>
      <c r="F620" s="900"/>
      <c r="G620" s="900"/>
    </row>
    <row r="621" spans="1:7" ht="12.75">
      <c r="A621" s="896" t="s">
        <v>860</v>
      </c>
      <c r="B621" s="896"/>
      <c r="C621" s="901"/>
      <c r="D621" s="901"/>
      <c r="E621" s="901"/>
      <c r="F621" s="901">
        <v>594540</v>
      </c>
      <c r="G621" s="901"/>
    </row>
    <row r="622" spans="1:7" ht="12.75">
      <c r="A622" s="896" t="s">
        <v>862</v>
      </c>
      <c r="B622" s="896"/>
      <c r="C622" s="899">
        <v>1637773.540205</v>
      </c>
      <c r="D622" s="899">
        <v>471955.464765</v>
      </c>
      <c r="E622" s="899">
        <v>0</v>
      </c>
      <c r="F622" s="899">
        <v>2085154.6159200002</v>
      </c>
      <c r="G622" s="899">
        <v>208570.38874000002</v>
      </c>
    </row>
    <row r="623" spans="1:7" ht="12.75">
      <c r="A623" s="896" t="s">
        <v>863</v>
      </c>
      <c r="B623" s="896"/>
      <c r="C623" s="899"/>
      <c r="D623" s="899"/>
      <c r="E623" s="899"/>
      <c r="F623" s="899"/>
      <c r="G623" s="899"/>
    </row>
    <row r="624" spans="1:7" ht="12.75">
      <c r="A624" s="896" t="s">
        <v>864</v>
      </c>
      <c r="B624" s="896"/>
      <c r="C624" s="900">
        <v>22771.70847892102</v>
      </c>
      <c r="D624" s="900">
        <v>7669.087646890478</v>
      </c>
      <c r="E624" s="900">
        <v>5186.3622716054115</v>
      </c>
      <c r="F624" s="900">
        <v>30871.86169134166</v>
      </c>
      <c r="G624" s="900">
        <v>2107.6766183518434</v>
      </c>
    </row>
    <row r="625" spans="1:7" ht="12.75">
      <c r="A625" s="902" t="s">
        <v>865</v>
      </c>
      <c r="B625" s="896"/>
      <c r="C625" s="901">
        <v>5996728.836683921</v>
      </c>
      <c r="D625" s="901">
        <v>2019586.6764118902</v>
      </c>
      <c r="E625" s="901">
        <v>1365782.8186416056</v>
      </c>
      <c r="F625" s="901">
        <v>8129832.832611342</v>
      </c>
      <c r="G625" s="901">
        <v>555038.0713583519</v>
      </c>
    </row>
    <row r="626" spans="1:7" ht="12.75">
      <c r="A626" s="896" t="s">
        <v>866</v>
      </c>
      <c r="B626" s="896"/>
      <c r="C626" s="899">
        <v>15362.678177875861</v>
      </c>
      <c r="D626" s="899">
        <v>4654.404215409912</v>
      </c>
      <c r="E626" s="899">
        <v>7440.154823358843</v>
      </c>
      <c r="F626" s="899">
        <v>21653.999735630805</v>
      </c>
      <c r="G626" s="899">
        <v>1706.3871748595568</v>
      </c>
    </row>
    <row r="627" spans="1:7" ht="12.75">
      <c r="A627" s="896" t="s">
        <v>868</v>
      </c>
      <c r="B627" s="896"/>
      <c r="C627" s="899">
        <v>6380.954912464187</v>
      </c>
      <c r="D627" s="899">
        <v>1933.2269477391562</v>
      </c>
      <c r="E627" s="899">
        <v>3090.3005270250314</v>
      </c>
      <c r="F627" s="899">
        <v>8994.082567358466</v>
      </c>
      <c r="G627" s="899">
        <v>708.7553029436348</v>
      </c>
    </row>
    <row r="628" spans="1:7" ht="12.75">
      <c r="A628" s="896" t="s">
        <v>867</v>
      </c>
      <c r="B628" s="896"/>
      <c r="C628" s="900">
        <v>46481.17393581732</v>
      </c>
      <c r="D628" s="900">
        <v>14082.321415521721</v>
      </c>
      <c r="E628" s="900">
        <v>22510.86213287902</v>
      </c>
      <c r="F628" s="900">
        <v>65516.13699540265</v>
      </c>
      <c r="G628" s="900">
        <v>5162.82891291169</v>
      </c>
    </row>
    <row r="629" spans="1:7" ht="12.75">
      <c r="A629" s="896" t="s">
        <v>319</v>
      </c>
      <c r="B629" s="896"/>
      <c r="C629" s="901">
        <v>68224.80702615737</v>
      </c>
      <c r="D629" s="901">
        <v>20669.95257867079</v>
      </c>
      <c r="E629" s="901">
        <v>33041.317483262894</v>
      </c>
      <c r="F629" s="901">
        <v>96164.21929839192</v>
      </c>
      <c r="G629" s="901">
        <v>7577.971390714882</v>
      </c>
    </row>
    <row r="630" spans="1:7" ht="12.75">
      <c r="A630" s="896" t="s">
        <v>869</v>
      </c>
      <c r="B630" s="896"/>
      <c r="C630" s="899">
        <v>4417796</v>
      </c>
      <c r="D630" s="899">
        <v>1282296</v>
      </c>
      <c r="E630" s="899">
        <v>1735576</v>
      </c>
      <c r="F630" s="899">
        <v>5999328</v>
      </c>
      <c r="G630" s="899">
        <v>493542</v>
      </c>
    </row>
    <row r="631" spans="1:7" ht="12.75">
      <c r="A631" s="896" t="s">
        <v>870</v>
      </c>
      <c r="B631" s="896"/>
      <c r="C631" s="900">
        <v>-1098990</v>
      </c>
      <c r="D631" s="900"/>
      <c r="E631" s="900">
        <v>-8376</v>
      </c>
      <c r="F631" s="900">
        <v>-241482</v>
      </c>
      <c r="G631" s="900"/>
    </row>
    <row r="632" spans="1:7" ht="12.75">
      <c r="A632" s="896" t="s">
        <v>873</v>
      </c>
      <c r="B632" s="896"/>
      <c r="C632" s="901">
        <v>3318806</v>
      </c>
      <c r="D632" s="901">
        <v>1282296</v>
      </c>
      <c r="E632" s="901">
        <v>1727200</v>
      </c>
      <c r="F632" s="901">
        <v>5757846</v>
      </c>
      <c r="G632" s="901">
        <v>493542</v>
      </c>
    </row>
    <row r="633" spans="1:7" ht="12.75">
      <c r="A633" s="896" t="s">
        <v>871</v>
      </c>
      <c r="B633" s="896"/>
      <c r="C633" s="899">
        <v>2103502</v>
      </c>
      <c r="D633" s="899">
        <v>354890</v>
      </c>
      <c r="E633" s="899">
        <v>885241</v>
      </c>
      <c r="F633" s="899">
        <v>1808925</v>
      </c>
      <c r="G633" s="899">
        <v>101472</v>
      </c>
    </row>
    <row r="634" spans="1:7" ht="12.75">
      <c r="A634" s="896" t="s">
        <v>872</v>
      </c>
      <c r="B634" s="896"/>
      <c r="C634" s="900">
        <v>-65371</v>
      </c>
      <c r="D634" s="900">
        <v>-14204</v>
      </c>
      <c r="E634" s="900">
        <v>-18073</v>
      </c>
      <c r="F634" s="900">
        <v>-16062</v>
      </c>
      <c r="G634" s="900"/>
    </row>
    <row r="635" spans="1:7" ht="12.75">
      <c r="A635" s="896" t="s">
        <v>874</v>
      </c>
      <c r="B635" s="896"/>
      <c r="C635" s="901">
        <v>2038131</v>
      </c>
      <c r="D635" s="901">
        <v>340686</v>
      </c>
      <c r="E635" s="901">
        <v>867168</v>
      </c>
      <c r="F635" s="901">
        <v>1792863</v>
      </c>
      <c r="G635" s="901">
        <v>101472</v>
      </c>
    </row>
    <row r="636" spans="1:7" ht="12.75">
      <c r="A636" s="902" t="s">
        <v>187</v>
      </c>
      <c r="B636" s="896"/>
      <c r="C636" s="900">
        <v>5425161.807026157</v>
      </c>
      <c r="D636" s="900">
        <v>1643651.9525786708</v>
      </c>
      <c r="E636" s="900">
        <v>2627409.317483263</v>
      </c>
      <c r="F636" s="900">
        <v>7646873.219298392</v>
      </c>
      <c r="G636" s="900">
        <v>602591.9713907149</v>
      </c>
    </row>
    <row r="637" spans="1:7" ht="12.75">
      <c r="A637" s="902" t="s">
        <v>875</v>
      </c>
      <c r="B637" s="896"/>
      <c r="C637" s="896"/>
      <c r="D637" s="896"/>
      <c r="E637" s="896"/>
      <c r="F637" s="896"/>
      <c r="G637" s="896"/>
    </row>
    <row r="638" spans="1:7" ht="13.5" thickBot="1">
      <c r="A638" s="902" t="s">
        <v>876</v>
      </c>
      <c r="B638" s="896"/>
      <c r="C638" s="908">
        <v>571567.0296577634</v>
      </c>
      <c r="D638" s="908">
        <v>375934.7238332194</v>
      </c>
      <c r="E638" s="908">
        <v>-1261626.4988416575</v>
      </c>
      <c r="F638" s="908">
        <v>482959.61331295036</v>
      </c>
      <c r="G638" s="908">
        <v>-47553.90003236302</v>
      </c>
    </row>
    <row r="639" spans="1:7" ht="13.5" thickTop="1">
      <c r="A639" s="902" t="s">
        <v>877</v>
      </c>
      <c r="B639" s="896"/>
      <c r="C639" s="896"/>
      <c r="D639" s="896"/>
      <c r="E639" s="896"/>
      <c r="F639" s="896"/>
      <c r="G639" s="896"/>
    </row>
    <row r="640" spans="1:7" ht="13.5" thickBot="1">
      <c r="A640" s="902" t="s">
        <v>878</v>
      </c>
      <c r="B640" s="896"/>
      <c r="C640" s="903">
        <v>1.1053548354848188</v>
      </c>
      <c r="D640" s="903">
        <v>1.228719178195498</v>
      </c>
      <c r="E640" s="903">
        <v>0.5198211064996369</v>
      </c>
      <c r="F640" s="903">
        <v>1.0631577900486315</v>
      </c>
      <c r="G640" s="903">
        <v>0.9210844115254075</v>
      </c>
    </row>
    <row r="641" spans="1:7" ht="13.5" thickTop="1">
      <c r="A641" s="896"/>
      <c r="B641" s="896"/>
      <c r="C641" s="896"/>
      <c r="D641" s="896"/>
      <c r="E641" s="896"/>
      <c r="F641" s="896"/>
      <c r="G641" s="896"/>
    </row>
    <row r="642" spans="1:7" ht="12.75">
      <c r="A642" s="896" t="s">
        <v>685</v>
      </c>
      <c r="B642" s="896"/>
      <c r="C642" s="904">
        <v>11520815</v>
      </c>
      <c r="D642" s="904">
        <v>3612186</v>
      </c>
      <c r="E642" s="904">
        <v>3732957</v>
      </c>
      <c r="F642" s="904">
        <v>12522531</v>
      </c>
      <c r="G642" s="904">
        <v>1055009</v>
      </c>
    </row>
    <row r="643" spans="1:7" ht="12.75">
      <c r="A643" s="896" t="s">
        <v>99</v>
      </c>
      <c r="B643" s="896"/>
      <c r="C643" s="904">
        <v>110631</v>
      </c>
      <c r="D643" s="904">
        <v>47572</v>
      </c>
      <c r="E643" s="904">
        <v>34750</v>
      </c>
      <c r="F643" s="904">
        <v>108699</v>
      </c>
      <c r="G643" s="904">
        <v>8636</v>
      </c>
    </row>
    <row r="644" spans="1:7" ht="12.75">
      <c r="A644" s="896"/>
      <c r="B644" s="896"/>
      <c r="C644" s="904"/>
      <c r="D644" s="904"/>
      <c r="E644" s="904"/>
      <c r="F644" s="904"/>
      <c r="G644" s="904"/>
    </row>
    <row r="645" spans="1:7" ht="12.75">
      <c r="A645" s="912" t="s">
        <v>373</v>
      </c>
      <c r="B645" s="945"/>
      <c r="C645" s="948"/>
      <c r="D645" s="948"/>
      <c r="E645" s="948"/>
      <c r="F645" s="948"/>
      <c r="G645" s="948"/>
    </row>
    <row r="646" spans="1:7" ht="12.75">
      <c r="A646" s="896"/>
      <c r="B646" s="896"/>
      <c r="C646" s="904"/>
      <c r="D646" s="904"/>
      <c r="E646" s="904"/>
      <c r="F646" s="904"/>
      <c r="G646" s="904"/>
    </row>
    <row r="647" spans="1:7" ht="12.75">
      <c r="A647" s="912" t="s">
        <v>975</v>
      </c>
      <c r="B647" s="364"/>
      <c r="C647" s="364"/>
      <c r="D647" s="364"/>
      <c r="E647" s="364"/>
      <c r="F647" s="364"/>
      <c r="G647" s="364"/>
    </row>
    <row r="648" spans="1:7" ht="12.75">
      <c r="A648" s="912" t="s">
        <v>1279</v>
      </c>
      <c r="B648" s="364"/>
      <c r="C648" s="364"/>
      <c r="D648" s="364"/>
      <c r="E648" s="364"/>
      <c r="F648" s="364"/>
      <c r="G648" s="364"/>
    </row>
    <row r="649" spans="1:7" ht="12.75">
      <c r="A649" s="912" t="s">
        <v>897</v>
      </c>
      <c r="B649" s="364"/>
      <c r="C649" s="364"/>
      <c r="D649" s="364"/>
      <c r="E649" s="364"/>
      <c r="F649" s="364"/>
      <c r="G649" s="364"/>
    </row>
    <row r="650" spans="1:7" ht="12.75">
      <c r="A650" s="896"/>
      <c r="B650" s="896"/>
      <c r="C650" s="897"/>
      <c r="D650" s="897"/>
      <c r="E650" s="897"/>
      <c r="F650" s="897"/>
      <c r="G650" s="897"/>
    </row>
    <row r="651" spans="1:7" ht="12.75">
      <c r="A651" s="896"/>
      <c r="B651" s="896"/>
      <c r="C651" s="897" t="s">
        <v>772</v>
      </c>
      <c r="D651" s="897" t="s">
        <v>774</v>
      </c>
      <c r="E651" s="897" t="s">
        <v>1194</v>
      </c>
      <c r="F651" s="897" t="s">
        <v>375</v>
      </c>
      <c r="G651" s="897" t="s">
        <v>374</v>
      </c>
    </row>
    <row r="652" spans="1:7" ht="12.75">
      <c r="A652" s="902" t="s">
        <v>54</v>
      </c>
      <c r="B652" s="896"/>
      <c r="C652" s="896"/>
      <c r="D652" s="896"/>
      <c r="E652" s="896"/>
      <c r="F652" s="896"/>
      <c r="G652" s="896"/>
    </row>
    <row r="653" spans="1:7" ht="12.75">
      <c r="A653" s="896" t="s">
        <v>55</v>
      </c>
      <c r="B653" s="896"/>
      <c r="C653" s="907">
        <v>2777785.678177876</v>
      </c>
      <c r="D653" s="907">
        <v>807900.4042154099</v>
      </c>
      <c r="E653" s="907">
        <v>1236895.1548233589</v>
      </c>
      <c r="F653" s="907">
        <v>2730269.9997356306</v>
      </c>
      <c r="G653" s="907">
        <v>283758.3871748596</v>
      </c>
    </row>
    <row r="654" spans="1:7" ht="12.75">
      <c r="A654" s="896" t="s">
        <v>56</v>
      </c>
      <c r="B654" s="896"/>
      <c r="C654" s="899">
        <v>1272628.9549124641</v>
      </c>
      <c r="D654" s="899">
        <v>301099.22694773914</v>
      </c>
      <c r="E654" s="899">
        <v>764012.300527025</v>
      </c>
      <c r="F654" s="899">
        <v>2959391.0825673584</v>
      </c>
      <c r="G654" s="899">
        <v>136301.75530294364</v>
      </c>
    </row>
    <row r="655" spans="1:7" ht="12.75">
      <c r="A655" s="896" t="s">
        <v>879</v>
      </c>
      <c r="B655" s="896"/>
      <c r="C655" s="899">
        <v>410193.1739358173</v>
      </c>
      <c r="D655" s="899">
        <v>162790.32141552173</v>
      </c>
      <c r="E655" s="899">
        <v>208529.86213287903</v>
      </c>
      <c r="F655" s="899">
        <v>613734.1369954026</v>
      </c>
      <c r="G655" s="899">
        <v>70651.82891291169</v>
      </c>
    </row>
    <row r="656" spans="1:7" ht="12.75">
      <c r="A656" s="896" t="s">
        <v>58</v>
      </c>
      <c r="B656" s="896"/>
      <c r="C656" s="899">
        <v>526452</v>
      </c>
      <c r="D656" s="899">
        <v>53182</v>
      </c>
      <c r="E656" s="899">
        <v>151619</v>
      </c>
      <c r="F656" s="899">
        <v>776152</v>
      </c>
      <c r="G656" s="899">
        <v>55482</v>
      </c>
    </row>
    <row r="657" spans="1:7" ht="12.75">
      <c r="A657" s="896" t="s">
        <v>59</v>
      </c>
      <c r="B657" s="896"/>
      <c r="C657" s="900">
        <v>438102</v>
      </c>
      <c r="D657" s="900">
        <v>318680</v>
      </c>
      <c r="E657" s="900">
        <v>266353</v>
      </c>
      <c r="F657" s="900">
        <v>567326</v>
      </c>
      <c r="G657" s="900">
        <v>56398</v>
      </c>
    </row>
    <row r="658" spans="1:7" ht="13.5" thickBot="1">
      <c r="A658" s="896" t="s">
        <v>187</v>
      </c>
      <c r="B658" s="896"/>
      <c r="C658" s="908">
        <v>5425161.807026157</v>
      </c>
      <c r="D658" s="908">
        <v>1643651.9525786708</v>
      </c>
      <c r="E658" s="908">
        <v>2627409.317483263</v>
      </c>
      <c r="F658" s="908">
        <v>7646873.2192983925</v>
      </c>
      <c r="G658" s="908">
        <v>602591.9713907149</v>
      </c>
    </row>
    <row r="659" spans="1:7" ht="13.5" thickTop="1">
      <c r="A659" s="896"/>
      <c r="B659" s="896"/>
      <c r="C659" s="907"/>
      <c r="D659" s="907"/>
      <c r="E659" s="907"/>
      <c r="F659" s="907"/>
      <c r="G659" s="907"/>
    </row>
    <row r="660" spans="1:7" ht="12.75">
      <c r="A660" s="902" t="s">
        <v>881</v>
      </c>
      <c r="B660" s="896"/>
      <c r="C660" s="896"/>
      <c r="D660" s="896"/>
      <c r="E660" s="896"/>
      <c r="F660" s="896"/>
      <c r="G660" s="896"/>
    </row>
    <row r="661" spans="1:7" ht="12.75">
      <c r="A661" s="896" t="s">
        <v>70</v>
      </c>
      <c r="B661" s="896"/>
      <c r="C661" s="907"/>
      <c r="D661" s="907">
        <v>1554</v>
      </c>
      <c r="E661" s="907">
        <v>30066</v>
      </c>
      <c r="F661" s="907">
        <v>72947</v>
      </c>
      <c r="G661" s="907">
        <v>45216</v>
      </c>
    </row>
    <row r="662" spans="1:7" ht="12.75">
      <c r="A662" s="896" t="s">
        <v>71</v>
      </c>
      <c r="B662" s="896"/>
      <c r="C662" s="898">
        <v>32608</v>
      </c>
      <c r="D662" s="900">
        <v>402008</v>
      </c>
      <c r="E662" s="900">
        <v>25748</v>
      </c>
      <c r="F662" s="900">
        <v>55638</v>
      </c>
      <c r="G662" s="900">
        <v>60408</v>
      </c>
    </row>
    <row r="663" spans="1:7" ht="13.5" thickBot="1">
      <c r="A663" s="896" t="s">
        <v>880</v>
      </c>
      <c r="B663" s="896"/>
      <c r="C663" s="908">
        <v>32608</v>
      </c>
      <c r="D663" s="908">
        <v>403562</v>
      </c>
      <c r="E663" s="908">
        <v>55814</v>
      </c>
      <c r="F663" s="908">
        <v>128585</v>
      </c>
      <c r="G663" s="908">
        <v>105624</v>
      </c>
    </row>
    <row r="664" spans="1:7" ht="14.25" thickBot="1" thickTop="1">
      <c r="A664" s="896" t="s">
        <v>882</v>
      </c>
      <c r="B664" s="896"/>
      <c r="C664" s="903">
        <v>0.007519976804081756</v>
      </c>
      <c r="D664" s="903">
        <v>0.2620596920603224</v>
      </c>
      <c r="E664" s="903">
        <v>0.04102171495353503</v>
      </c>
      <c r="F664" s="903">
        <v>0.02372738145290886</v>
      </c>
      <c r="G664" s="903">
        <v>0.3067255144605846</v>
      </c>
    </row>
    <row r="665" spans="1:7" ht="13.5" thickTop="1">
      <c r="A665" s="896"/>
      <c r="B665" s="896"/>
      <c r="C665" s="896"/>
      <c r="D665" s="896"/>
      <c r="E665" s="896"/>
      <c r="F665" s="896"/>
      <c r="G665" s="896"/>
    </row>
    <row r="666" spans="1:7" ht="12.75">
      <c r="A666" s="902" t="s">
        <v>687</v>
      </c>
      <c r="B666" s="896"/>
      <c r="C666" s="896"/>
      <c r="D666" s="896"/>
      <c r="E666" s="896"/>
      <c r="F666" s="896"/>
      <c r="G666" s="896"/>
    </row>
    <row r="667" spans="1:7" ht="12.75">
      <c r="A667" s="896" t="s">
        <v>885</v>
      </c>
      <c r="B667" s="896"/>
      <c r="C667" s="904">
        <v>9602.706058555754</v>
      </c>
      <c r="D667" s="904">
        <v>13169.864453270126</v>
      </c>
      <c r="E667" s="904">
        <v>9308.974092120536</v>
      </c>
      <c r="F667" s="904">
        <v>8680.273979756968</v>
      </c>
      <c r="G667" s="904">
        <v>8185.71215980148</v>
      </c>
    </row>
    <row r="668" spans="1:7" ht="12.75">
      <c r="A668" s="896" t="s">
        <v>886</v>
      </c>
      <c r="B668" s="896"/>
      <c r="C668" s="909">
        <v>520.5125537285271</v>
      </c>
      <c r="D668" s="909">
        <v>559.1037328675462</v>
      </c>
      <c r="E668" s="909">
        <v>365.87156472512424</v>
      </c>
      <c r="F668" s="909">
        <v>649.216426983598</v>
      </c>
      <c r="G668" s="909">
        <v>526.097949267117</v>
      </c>
    </row>
    <row r="669" spans="1:7" ht="12.75">
      <c r="A669" s="896" t="s">
        <v>883</v>
      </c>
      <c r="B669" s="896"/>
      <c r="C669" s="910">
        <v>0.05420477837752457</v>
      </c>
      <c r="D669" s="910">
        <v>0.04245326402951085</v>
      </c>
      <c r="E669" s="910">
        <v>0.03930310269472246</v>
      </c>
      <c r="F669" s="910">
        <v>0.07479215846154373</v>
      </c>
      <c r="G669" s="910">
        <v>0.06427027227401018</v>
      </c>
    </row>
    <row r="670" spans="1:7" ht="12.75">
      <c r="A670" s="896" t="s">
        <v>887</v>
      </c>
      <c r="B670" s="896"/>
      <c r="C670" s="909">
        <v>470.90087003620465</v>
      </c>
      <c r="D670" s="909">
        <v>455.029711254811</v>
      </c>
      <c r="E670" s="909">
        <v>703.8413026143251</v>
      </c>
      <c r="F670" s="909">
        <v>610.6491746196031</v>
      </c>
      <c r="G670" s="909">
        <v>571.1723515066836</v>
      </c>
    </row>
    <row r="671" spans="1:7" ht="12.75">
      <c r="A671" s="896" t="s">
        <v>884</v>
      </c>
      <c r="B671" s="896"/>
      <c r="C671" s="910">
        <v>0.04903835097781053</v>
      </c>
      <c r="D671" s="910">
        <v>0.034550827221446874</v>
      </c>
      <c r="E671" s="910">
        <v>0.07560890122253994</v>
      </c>
      <c r="F671" s="910">
        <v>0.07034906686628573</v>
      </c>
      <c r="G671" s="910">
        <v>0.0697767451818799</v>
      </c>
    </row>
    <row r="672" spans="1:7" ht="12.75">
      <c r="A672" s="896"/>
      <c r="B672" s="896"/>
      <c r="C672" s="896"/>
      <c r="D672" s="896"/>
      <c r="E672" s="896"/>
      <c r="F672" s="896"/>
      <c r="G672" s="896"/>
    </row>
    <row r="673" spans="1:7" ht="12.75">
      <c r="A673" s="902" t="s">
        <v>888</v>
      </c>
      <c r="B673" s="896"/>
      <c r="C673" s="896"/>
      <c r="D673" s="896"/>
      <c r="E673" s="896"/>
      <c r="F673" s="896"/>
      <c r="G673" s="896"/>
    </row>
    <row r="674" spans="1:7" ht="12.75">
      <c r="A674" s="896" t="s">
        <v>885</v>
      </c>
      <c r="B674" s="896"/>
      <c r="C674" s="911">
        <v>37</v>
      </c>
      <c r="D674" s="911">
        <v>5</v>
      </c>
      <c r="E674" s="911">
        <v>38</v>
      </c>
      <c r="F674" s="911">
        <v>43</v>
      </c>
      <c r="G674" s="911">
        <v>47</v>
      </c>
    </row>
    <row r="675" spans="1:7" ht="12.75">
      <c r="A675" s="896" t="s">
        <v>886</v>
      </c>
      <c r="B675" s="896"/>
      <c r="C675" s="911">
        <v>38</v>
      </c>
      <c r="D675" s="911">
        <v>31</v>
      </c>
      <c r="E675" s="911">
        <v>50</v>
      </c>
      <c r="F675" s="911">
        <v>16</v>
      </c>
      <c r="G675" s="911">
        <v>37</v>
      </c>
    </row>
    <row r="676" spans="1:7" ht="12.75">
      <c r="A676" s="896" t="s">
        <v>883</v>
      </c>
      <c r="B676" s="896"/>
      <c r="C676" s="911">
        <v>25</v>
      </c>
      <c r="D676" s="911">
        <v>45</v>
      </c>
      <c r="E676" s="911">
        <v>49</v>
      </c>
      <c r="F676" s="911">
        <v>9</v>
      </c>
      <c r="G676" s="911">
        <v>14</v>
      </c>
    </row>
    <row r="677" spans="1:7" ht="12.75">
      <c r="A677" s="896" t="s">
        <v>891</v>
      </c>
      <c r="B677" s="896"/>
      <c r="C677" s="911">
        <v>16</v>
      </c>
      <c r="D677" s="911">
        <v>9</v>
      </c>
      <c r="E677" s="911">
        <v>-49</v>
      </c>
      <c r="F677" s="911">
        <v>21</v>
      </c>
      <c r="G677" s="911">
        <v>-27</v>
      </c>
    </row>
    <row r="678" spans="1:7" ht="12.75">
      <c r="A678" s="896" t="s">
        <v>892</v>
      </c>
      <c r="B678" s="896"/>
      <c r="C678" s="911">
        <v>12</v>
      </c>
      <c r="D678" s="911">
        <v>16</v>
      </c>
      <c r="E678" s="911">
        <v>-48</v>
      </c>
      <c r="F678" s="911">
        <v>14</v>
      </c>
      <c r="G678" s="911">
        <v>-28</v>
      </c>
    </row>
    <row r="679" spans="1:7" ht="12.75">
      <c r="A679" s="896" t="s">
        <v>887</v>
      </c>
      <c r="B679" s="896"/>
      <c r="C679" s="911">
        <v>43</v>
      </c>
      <c r="D679" s="911">
        <v>45</v>
      </c>
      <c r="E679" s="911">
        <v>17</v>
      </c>
      <c r="F679" s="911">
        <v>32</v>
      </c>
      <c r="G679" s="911">
        <v>37</v>
      </c>
    </row>
    <row r="680" spans="1:7" ht="12.75">
      <c r="A680" s="896" t="s">
        <v>884</v>
      </c>
      <c r="B680" s="896"/>
      <c r="C680" s="911">
        <v>40</v>
      </c>
      <c r="D680" s="911">
        <v>50</v>
      </c>
      <c r="E680" s="911">
        <v>10</v>
      </c>
      <c r="F680" s="911">
        <v>19</v>
      </c>
      <c r="G680" s="911">
        <v>20</v>
      </c>
    </row>
    <row r="681" spans="1:7" ht="12.75">
      <c r="A681" s="896" t="s">
        <v>889</v>
      </c>
      <c r="B681" s="896"/>
      <c r="C681" s="911">
        <v>29</v>
      </c>
      <c r="D681" s="911">
        <v>7</v>
      </c>
      <c r="E681" s="911">
        <v>24</v>
      </c>
      <c r="F681" s="911">
        <v>18</v>
      </c>
      <c r="G681" s="911">
        <v>19</v>
      </c>
    </row>
    <row r="682" spans="1:7" ht="12.75">
      <c r="A682" s="896" t="s">
        <v>890</v>
      </c>
      <c r="B682" s="896"/>
      <c r="C682" s="911">
        <v>42</v>
      </c>
      <c r="D682" s="911">
        <v>7</v>
      </c>
      <c r="E682" s="911">
        <v>24</v>
      </c>
      <c r="F682" s="911">
        <v>31</v>
      </c>
      <c r="G682" s="911">
        <v>4</v>
      </c>
    </row>
    <row r="683" spans="1:7" ht="12.75">
      <c r="A683" s="896"/>
      <c r="B683" s="896"/>
      <c r="C683" s="896"/>
      <c r="D683" s="896"/>
      <c r="E683" s="896"/>
      <c r="F683" s="896"/>
      <c r="G683" s="896"/>
    </row>
    <row r="684" spans="1:7" ht="12.75">
      <c r="A684" s="896"/>
      <c r="B684" s="896"/>
      <c r="C684" s="896"/>
      <c r="D684" s="896"/>
      <c r="E684" s="896"/>
      <c r="F684" s="896"/>
      <c r="G684" s="896"/>
    </row>
    <row r="685" spans="1:7" ht="12.75">
      <c r="A685" s="896"/>
      <c r="B685" s="896"/>
      <c r="C685" s="896"/>
      <c r="D685" s="896"/>
      <c r="E685" s="896"/>
      <c r="F685" s="896"/>
      <c r="G685" s="896"/>
    </row>
    <row r="686" spans="1:7" ht="12.75">
      <c r="A686" s="896"/>
      <c r="B686" s="896"/>
      <c r="C686" s="896"/>
      <c r="D686" s="896"/>
      <c r="E686" s="896"/>
      <c r="F686" s="896"/>
      <c r="G686" s="896"/>
    </row>
    <row r="687" spans="1:7" ht="12.75">
      <c r="A687" s="896"/>
      <c r="B687" s="896"/>
      <c r="C687" s="896"/>
      <c r="D687" s="896"/>
      <c r="E687" s="896"/>
      <c r="F687" s="896"/>
      <c r="G687" s="896"/>
    </row>
    <row r="688" spans="1:7" ht="12.75">
      <c r="A688" s="896"/>
      <c r="B688" s="896"/>
      <c r="C688" s="896"/>
      <c r="D688" s="896"/>
      <c r="E688" s="896"/>
      <c r="F688" s="896"/>
      <c r="G688" s="896"/>
    </row>
    <row r="689" spans="1:7" ht="12.75">
      <c r="A689" s="896"/>
      <c r="B689" s="896"/>
      <c r="C689" s="896"/>
      <c r="D689" s="896"/>
      <c r="E689" s="896"/>
      <c r="F689" s="896"/>
      <c r="G689" s="896"/>
    </row>
    <row r="690" spans="1:7" ht="12.75">
      <c r="A690" s="896"/>
      <c r="B690" s="896"/>
      <c r="C690" s="896"/>
      <c r="D690" s="896"/>
      <c r="E690" s="896"/>
      <c r="F690" s="896"/>
      <c r="G690" s="896"/>
    </row>
    <row r="691" spans="1:7" ht="12.75">
      <c r="A691" s="912" t="s">
        <v>376</v>
      </c>
      <c r="B691" s="945"/>
      <c r="C691" s="945"/>
      <c r="D691" s="945"/>
      <c r="E691" s="945"/>
      <c r="F691" s="945"/>
      <c r="G691" s="945"/>
    </row>
    <row r="692" spans="1:7" ht="12.75">
      <c r="A692" s="896"/>
      <c r="B692" s="896"/>
      <c r="C692" s="896"/>
      <c r="D692" s="896"/>
      <c r="E692" s="896"/>
      <c r="F692" s="896"/>
      <c r="G692" s="896"/>
    </row>
    <row r="693" spans="1:7" ht="12.75">
      <c r="A693" s="896"/>
      <c r="B693" s="896"/>
      <c r="C693" s="896"/>
      <c r="D693" s="896"/>
      <c r="E693" s="896"/>
      <c r="F693" s="896"/>
      <c r="G693" s="896"/>
    </row>
    <row r="694" spans="1:7" ht="12.75">
      <c r="A694" s="896"/>
      <c r="B694" s="896"/>
      <c r="C694" s="896"/>
      <c r="D694" s="896"/>
      <c r="E694" s="896"/>
      <c r="F694" s="896"/>
      <c r="G694" s="896"/>
    </row>
    <row r="695" spans="1:7" ht="12.75">
      <c r="A695" s="896"/>
      <c r="B695" s="896"/>
      <c r="C695" s="896"/>
      <c r="D695" s="896"/>
      <c r="E695" s="896"/>
      <c r="F695" s="896"/>
      <c r="G695" s="896"/>
    </row>
    <row r="696" spans="1:7" ht="12.75">
      <c r="A696" s="896"/>
      <c r="B696" s="896"/>
      <c r="C696" s="896"/>
      <c r="D696" s="896"/>
      <c r="E696" s="896"/>
      <c r="F696" s="896"/>
      <c r="G696" s="896"/>
    </row>
    <row r="697" spans="1:7" ht="12.75">
      <c r="A697" s="896"/>
      <c r="B697" s="896"/>
      <c r="C697" s="896"/>
      <c r="D697" s="896"/>
      <c r="E697" s="896"/>
      <c r="F697" s="896"/>
      <c r="G697" s="896"/>
    </row>
    <row r="698" spans="1:7" ht="12.75">
      <c r="A698" s="896"/>
      <c r="B698" s="896"/>
      <c r="C698" s="896"/>
      <c r="D698" s="896"/>
      <c r="E698" s="896"/>
      <c r="F698" s="896"/>
      <c r="G698" s="896"/>
    </row>
    <row r="699" spans="1:7" ht="12.75">
      <c r="A699" s="896"/>
      <c r="B699" s="896"/>
      <c r="C699" s="896"/>
      <c r="D699" s="896"/>
      <c r="E699" s="896"/>
      <c r="F699" s="896"/>
      <c r="G699" s="896"/>
    </row>
    <row r="700" spans="1:7" ht="12.75">
      <c r="A700" s="912" t="s">
        <v>975</v>
      </c>
      <c r="B700" s="364"/>
      <c r="C700" s="364"/>
      <c r="D700" s="364"/>
      <c r="E700" s="364"/>
      <c r="F700" s="364"/>
      <c r="G700" s="364"/>
    </row>
    <row r="701" spans="1:7" ht="12.75">
      <c r="A701" s="912" t="s">
        <v>1279</v>
      </c>
      <c r="B701" s="364"/>
      <c r="C701" s="364"/>
      <c r="D701" s="364"/>
      <c r="E701" s="364"/>
      <c r="F701" s="364"/>
      <c r="G701" s="364"/>
    </row>
    <row r="702" spans="1:7" ht="12.75">
      <c r="A702" s="912" t="s">
        <v>897</v>
      </c>
      <c r="B702" s="364"/>
      <c r="C702" s="364"/>
      <c r="D702" s="364"/>
      <c r="E702" s="364"/>
      <c r="F702" s="364"/>
      <c r="G702" s="364"/>
    </row>
    <row r="704" spans="1:7" ht="12.75">
      <c r="A704" s="896"/>
      <c r="B704" s="896"/>
      <c r="C704" s="897" t="s">
        <v>377</v>
      </c>
      <c r="D704" s="897" t="s">
        <v>378</v>
      </c>
      <c r="E704" s="897" t="s">
        <v>1216</v>
      </c>
      <c r="F704" s="897" t="s">
        <v>784</v>
      </c>
      <c r="G704" s="897" t="s">
        <v>1225</v>
      </c>
    </row>
    <row r="705" spans="1:7" ht="12.75">
      <c r="A705" s="896" t="s">
        <v>852</v>
      </c>
      <c r="B705" s="896"/>
      <c r="C705" s="896"/>
      <c r="D705" s="896"/>
      <c r="E705" s="896"/>
      <c r="F705" s="896"/>
      <c r="G705" s="896"/>
    </row>
    <row r="706" spans="1:7" ht="12.75">
      <c r="A706" s="896" t="s">
        <v>568</v>
      </c>
      <c r="B706" s="896"/>
      <c r="C706" s="898">
        <v>713055</v>
      </c>
      <c r="D706" s="898">
        <v>140977</v>
      </c>
      <c r="E706" s="898">
        <v>935703</v>
      </c>
      <c r="F706" s="898">
        <v>3612003</v>
      </c>
      <c r="G706" s="898">
        <v>353128</v>
      </c>
    </row>
    <row r="707" spans="1:7" ht="12.75">
      <c r="A707" s="896" t="s">
        <v>893</v>
      </c>
      <c r="B707" s="896"/>
      <c r="C707" s="899">
        <v>535261</v>
      </c>
      <c r="D707" s="899">
        <v>130076</v>
      </c>
      <c r="E707" s="899">
        <v>849662</v>
      </c>
      <c r="F707" s="899">
        <v>3086196</v>
      </c>
      <c r="G707" s="899">
        <v>372747</v>
      </c>
    </row>
    <row r="708" spans="1:7" ht="12.75">
      <c r="A708" s="896" t="s">
        <v>894</v>
      </c>
      <c r="B708" s="896"/>
      <c r="C708" s="899">
        <v>234736.873</v>
      </c>
      <c r="D708" s="899">
        <v>73723.4</v>
      </c>
      <c r="E708" s="899">
        <v>391104.596</v>
      </c>
      <c r="F708" s="899">
        <v>4718320.755</v>
      </c>
      <c r="G708" s="899">
        <v>129848.109</v>
      </c>
    </row>
    <row r="709" spans="1:7" ht="12.75">
      <c r="A709" s="896" t="s">
        <v>895</v>
      </c>
      <c r="B709" s="896"/>
      <c r="C709" s="900">
        <v>17350</v>
      </c>
      <c r="D709" s="900"/>
      <c r="E709" s="900">
        <v>28</v>
      </c>
      <c r="F709" s="900">
        <v>238793</v>
      </c>
      <c r="G709" s="900">
        <v>1440</v>
      </c>
    </row>
    <row r="710" spans="1:7" ht="12.75">
      <c r="A710" s="896" t="s">
        <v>314</v>
      </c>
      <c r="B710" s="896"/>
      <c r="C710" s="899">
        <v>787347.873</v>
      </c>
      <c r="D710" s="899">
        <v>203799.4</v>
      </c>
      <c r="E710" s="899">
        <v>1240794.596</v>
      </c>
      <c r="F710" s="899">
        <v>8043309.755</v>
      </c>
      <c r="G710" s="899">
        <v>504035.109</v>
      </c>
    </row>
    <row r="711" spans="1:7" ht="12.75">
      <c r="A711" s="896" t="s">
        <v>853</v>
      </c>
      <c r="B711" s="896"/>
      <c r="C711" s="899">
        <v>1347.063675</v>
      </c>
      <c r="D711" s="899">
        <v>2642.19403</v>
      </c>
      <c r="E711" s="899">
        <v>12238.961</v>
      </c>
      <c r="F711" s="899">
        <v>31330.499</v>
      </c>
      <c r="G711" s="899">
        <v>2676.52539201558</v>
      </c>
    </row>
    <row r="712" spans="1:7" ht="12.75">
      <c r="A712" s="896" t="s">
        <v>854</v>
      </c>
      <c r="B712" s="896"/>
      <c r="C712" s="900">
        <v>71794.081</v>
      </c>
      <c r="D712" s="900"/>
      <c r="E712" s="900">
        <v>23804.2</v>
      </c>
      <c r="F712" s="900">
        <v>248081.79919</v>
      </c>
      <c r="G712" s="900">
        <v>28249.108</v>
      </c>
    </row>
    <row r="713" spans="1:7" ht="12.75">
      <c r="A713" s="896" t="s">
        <v>317</v>
      </c>
      <c r="B713" s="896"/>
      <c r="C713" s="900">
        <v>-73141.144675</v>
      </c>
      <c r="D713" s="900">
        <v>-2642.19403</v>
      </c>
      <c r="E713" s="900">
        <v>-36043.161</v>
      </c>
      <c r="F713" s="900">
        <v>-279412.29819</v>
      </c>
      <c r="G713" s="900">
        <v>-30925.63339201558</v>
      </c>
    </row>
    <row r="714" spans="1:7" ht="12.75">
      <c r="A714" s="896" t="s">
        <v>855</v>
      </c>
      <c r="B714" s="896"/>
      <c r="C714" s="901">
        <v>714206.728325</v>
      </c>
      <c r="D714" s="901">
        <v>201157.20596999998</v>
      </c>
      <c r="E714" s="901">
        <v>1204751.4349999998</v>
      </c>
      <c r="F714" s="901">
        <v>7763897.456809999</v>
      </c>
      <c r="G714" s="901">
        <v>473109.4756079844</v>
      </c>
    </row>
    <row r="715" spans="1:7" ht="12.75">
      <c r="A715" s="896" t="s">
        <v>856</v>
      </c>
      <c r="B715" s="896"/>
      <c r="C715" s="899"/>
      <c r="D715" s="899">
        <v>7595</v>
      </c>
      <c r="E715" s="899">
        <v>18027</v>
      </c>
      <c r="F715" s="899">
        <v>191757</v>
      </c>
      <c r="G715" s="899">
        <v>12923</v>
      </c>
    </row>
    <row r="716" spans="1:7" ht="12.75">
      <c r="A716" s="896" t="s">
        <v>476</v>
      </c>
      <c r="B716" s="896"/>
      <c r="C716" s="900"/>
      <c r="D716" s="900"/>
      <c r="E716" s="900"/>
      <c r="F716" s="900">
        <v>512594</v>
      </c>
      <c r="G716" s="900"/>
    </row>
    <row r="717" spans="1:7" ht="12.75">
      <c r="A717" s="896" t="s">
        <v>857</v>
      </c>
      <c r="B717" s="896"/>
      <c r="C717" s="901"/>
      <c r="D717" s="901">
        <v>7595</v>
      </c>
      <c r="E717" s="901">
        <v>18027</v>
      </c>
      <c r="F717" s="901">
        <v>704351</v>
      </c>
      <c r="G717" s="901">
        <v>12923</v>
      </c>
    </row>
    <row r="718" spans="1:7" ht="12.75">
      <c r="A718" s="896" t="s">
        <v>858</v>
      </c>
      <c r="B718" s="896"/>
      <c r="C718" s="901">
        <v>1427261.728325</v>
      </c>
      <c r="D718" s="901">
        <v>349729.20597</v>
      </c>
      <c r="E718" s="901">
        <v>2158481.4349999996</v>
      </c>
      <c r="F718" s="901">
        <v>12080251.45681</v>
      </c>
      <c r="G718" s="901">
        <v>839160.4756079845</v>
      </c>
    </row>
    <row r="719" spans="1:7" ht="12.75">
      <c r="A719" s="896" t="s">
        <v>859</v>
      </c>
      <c r="B719" s="896"/>
      <c r="C719" s="899"/>
      <c r="D719" s="899"/>
      <c r="E719" s="899"/>
      <c r="F719" s="899">
        <v>3537245</v>
      </c>
      <c r="G719" s="899"/>
    </row>
    <row r="720" spans="1:7" ht="12.75">
      <c r="A720" s="896" t="s">
        <v>861</v>
      </c>
      <c r="B720" s="896"/>
      <c r="C720" s="900"/>
      <c r="D720" s="900"/>
      <c r="E720" s="900"/>
      <c r="F720" s="900">
        <v>185825</v>
      </c>
      <c r="G720" s="900"/>
    </row>
    <row r="721" spans="1:7" ht="12.75">
      <c r="A721" s="896" t="s">
        <v>860</v>
      </c>
      <c r="B721" s="896"/>
      <c r="C721" s="901"/>
      <c r="D721" s="901"/>
      <c r="E721" s="901"/>
      <c r="F721" s="901">
        <v>3723070</v>
      </c>
      <c r="G721" s="901"/>
    </row>
    <row r="722" spans="1:7" ht="12.75">
      <c r="A722" s="896" t="s">
        <v>862</v>
      </c>
      <c r="B722" s="896"/>
      <c r="C722" s="899">
        <v>723463.63416</v>
      </c>
      <c r="D722" s="899">
        <v>106344.52072</v>
      </c>
      <c r="E722" s="899">
        <v>1430025.3926000004</v>
      </c>
      <c r="F722" s="899">
        <v>4719436.924125</v>
      </c>
      <c r="G722" s="899">
        <v>420502.78508550004</v>
      </c>
    </row>
    <row r="723" spans="1:7" ht="12.75">
      <c r="A723" s="896" t="s">
        <v>863</v>
      </c>
      <c r="B723" s="896"/>
      <c r="C723" s="899"/>
      <c r="D723" s="899"/>
      <c r="E723" s="899"/>
      <c r="F723" s="899"/>
      <c r="G723" s="899"/>
    </row>
    <row r="724" spans="1:7" ht="12.75">
      <c r="A724" s="896" t="s">
        <v>864</v>
      </c>
      <c r="B724" s="896"/>
      <c r="C724" s="900">
        <v>8198.199270881933</v>
      </c>
      <c r="D724" s="900">
        <v>1738.475473827236</v>
      </c>
      <c r="E724" s="900">
        <v>13678.777667639255</v>
      </c>
      <c r="F724" s="900">
        <v>78229.26428908044</v>
      </c>
      <c r="G724" s="900">
        <v>4801.6220971338025</v>
      </c>
    </row>
    <row r="725" spans="1:7" ht="12.75">
      <c r="A725" s="902" t="s">
        <v>865</v>
      </c>
      <c r="B725" s="896"/>
      <c r="C725" s="901">
        <v>2158923.5617558816</v>
      </c>
      <c r="D725" s="901">
        <v>457812.20216382726</v>
      </c>
      <c r="E725" s="901">
        <v>3602185.6052676393</v>
      </c>
      <c r="F725" s="901">
        <v>20600987.64522408</v>
      </c>
      <c r="G725" s="901">
        <v>1264464.8827906183</v>
      </c>
    </row>
    <row r="726" spans="1:7" ht="12.75">
      <c r="A726" s="896" t="s">
        <v>866</v>
      </c>
      <c r="B726" s="896"/>
      <c r="C726" s="899">
        <v>5264.685681659131</v>
      </c>
      <c r="D726" s="899">
        <v>1932.2472970254453</v>
      </c>
      <c r="E726" s="899">
        <v>5265.815598849138</v>
      </c>
      <c r="F726" s="899">
        <v>51927.86240405078</v>
      </c>
      <c r="G726" s="899">
        <v>4316.868699091607</v>
      </c>
    </row>
    <row r="727" spans="1:7" ht="12.75">
      <c r="A727" s="896" t="s">
        <v>868</v>
      </c>
      <c r="B727" s="896"/>
      <c r="C727" s="899">
        <v>2186.709997697001</v>
      </c>
      <c r="D727" s="899">
        <v>802.5672828196239</v>
      </c>
      <c r="E727" s="899">
        <v>2187.179313695213</v>
      </c>
      <c r="F727" s="899">
        <v>21568.462533965972</v>
      </c>
      <c r="G727" s="899">
        <v>1793.0301092683642</v>
      </c>
    </row>
    <row r="728" spans="1:7" ht="12.75">
      <c r="A728" s="896" t="s">
        <v>867</v>
      </c>
      <c r="B728" s="896"/>
      <c r="C728" s="900">
        <v>15928.783253366308</v>
      </c>
      <c r="D728" s="900">
        <v>5846.189164425412</v>
      </c>
      <c r="E728" s="900">
        <v>15932.20192014001</v>
      </c>
      <c r="F728" s="900">
        <v>157112.44983272845</v>
      </c>
      <c r="G728" s="900">
        <v>13061.077146661024</v>
      </c>
    </row>
    <row r="729" spans="1:7" ht="12.75">
      <c r="A729" s="896" t="s">
        <v>319</v>
      </c>
      <c r="B729" s="896"/>
      <c r="C729" s="901">
        <v>23380.17893272244</v>
      </c>
      <c r="D729" s="901">
        <v>8581.003744270482</v>
      </c>
      <c r="E729" s="901">
        <v>23385.196832684363</v>
      </c>
      <c r="F729" s="901">
        <v>230608.7747707452</v>
      </c>
      <c r="G729" s="901">
        <v>19170.975955020993</v>
      </c>
    </row>
    <row r="730" spans="1:7" ht="12.75">
      <c r="A730" s="896" t="s">
        <v>869</v>
      </c>
      <c r="B730" s="896"/>
      <c r="C730" s="899">
        <v>1472283</v>
      </c>
      <c r="D730" s="899">
        <v>401578</v>
      </c>
      <c r="E730" s="899">
        <v>1657493</v>
      </c>
      <c r="F730" s="899">
        <v>13135704</v>
      </c>
      <c r="G730" s="899">
        <v>1335110</v>
      </c>
    </row>
    <row r="731" spans="1:7" ht="12.75">
      <c r="A731" s="896" t="s">
        <v>870</v>
      </c>
      <c r="B731" s="896"/>
      <c r="C731" s="900"/>
      <c r="D731" s="900">
        <v>-1912</v>
      </c>
      <c r="E731" s="900">
        <v>-278900</v>
      </c>
      <c r="F731" s="900">
        <v>-470774</v>
      </c>
      <c r="G731" s="900">
        <v>-215419</v>
      </c>
    </row>
    <row r="732" spans="1:7" ht="12.75">
      <c r="A732" s="896" t="s">
        <v>873</v>
      </c>
      <c r="B732" s="896"/>
      <c r="C732" s="901">
        <v>1472283</v>
      </c>
      <c r="D732" s="901">
        <v>399666</v>
      </c>
      <c r="E732" s="901">
        <v>1378593</v>
      </c>
      <c r="F732" s="901">
        <v>12664930</v>
      </c>
      <c r="G732" s="901">
        <v>1119691</v>
      </c>
    </row>
    <row r="733" spans="1:7" ht="12.75">
      <c r="A733" s="896" t="s">
        <v>871</v>
      </c>
      <c r="B733" s="896"/>
      <c r="C733" s="899">
        <v>377864</v>
      </c>
      <c r="D733" s="899">
        <v>283418</v>
      </c>
      <c r="E733" s="899">
        <v>486498</v>
      </c>
      <c r="F733" s="899">
        <v>5766374</v>
      </c>
      <c r="G733" s="899">
        <v>392952</v>
      </c>
    </row>
    <row r="734" spans="1:7" ht="12.75">
      <c r="A734" s="896" t="s">
        <v>872</v>
      </c>
      <c r="B734" s="896"/>
      <c r="C734" s="900">
        <v>-14361</v>
      </c>
      <c r="D734" s="900">
        <v>-9313</v>
      </c>
      <c r="E734" s="900">
        <v>-28911</v>
      </c>
      <c r="F734" s="900">
        <v>-324156</v>
      </c>
      <c r="G734" s="900">
        <v>-7359</v>
      </c>
    </row>
    <row r="735" spans="1:7" ht="12.75">
      <c r="A735" s="896" t="s">
        <v>874</v>
      </c>
      <c r="B735" s="896"/>
      <c r="C735" s="901">
        <v>363503</v>
      </c>
      <c r="D735" s="901">
        <v>274105</v>
      </c>
      <c r="E735" s="901">
        <v>457587</v>
      </c>
      <c r="F735" s="901">
        <v>5442218</v>
      </c>
      <c r="G735" s="901">
        <v>385593</v>
      </c>
    </row>
    <row r="736" spans="1:7" ht="12.75">
      <c r="A736" s="902" t="s">
        <v>187</v>
      </c>
      <c r="B736" s="896"/>
      <c r="C736" s="900">
        <v>1859166.1789327224</v>
      </c>
      <c r="D736" s="900">
        <v>682352.0037442704</v>
      </c>
      <c r="E736" s="900">
        <v>1859565.1968326843</v>
      </c>
      <c r="F736" s="900">
        <v>18337756.774770744</v>
      </c>
      <c r="G736" s="900">
        <v>1524454.975955021</v>
      </c>
    </row>
    <row r="737" spans="1:7" ht="12.75">
      <c r="A737" s="902" t="s">
        <v>875</v>
      </c>
      <c r="B737" s="896"/>
      <c r="C737" s="896"/>
      <c r="D737" s="896"/>
      <c r="E737" s="896"/>
      <c r="F737" s="896"/>
      <c r="G737" s="896"/>
    </row>
    <row r="738" spans="1:7" ht="13.5" thickBot="1">
      <c r="A738" s="902" t="s">
        <v>876</v>
      </c>
      <c r="B738" s="896"/>
      <c r="C738" s="908">
        <v>299757.3828231592</v>
      </c>
      <c r="D738" s="908">
        <v>-224539.80158044316</v>
      </c>
      <c r="E738" s="908">
        <v>1742620.408434955</v>
      </c>
      <c r="F738" s="908">
        <v>2263230.8704533353</v>
      </c>
      <c r="G738" s="908">
        <v>-259990.09316440276</v>
      </c>
    </row>
    <row r="739" spans="1:7" ht="13.5" thickTop="1">
      <c r="A739" s="902" t="s">
        <v>877</v>
      </c>
      <c r="B739" s="896"/>
      <c r="C739" s="896"/>
      <c r="D739" s="896"/>
      <c r="E739" s="896"/>
      <c r="F739" s="896"/>
      <c r="G739" s="896"/>
    </row>
    <row r="740" spans="1:7" ht="13.5" thickBot="1">
      <c r="A740" s="902" t="s">
        <v>878</v>
      </c>
      <c r="B740" s="896"/>
      <c r="C740" s="903">
        <v>1.1612321621487536</v>
      </c>
      <c r="D740" s="903">
        <v>0.6709325973275878</v>
      </c>
      <c r="E740" s="903">
        <v>1.9371117567714666</v>
      </c>
      <c r="F740" s="903">
        <v>1.1234191781607175</v>
      </c>
      <c r="G740" s="903">
        <v>0.8294537409991217</v>
      </c>
    </row>
    <row r="741" spans="1:7" ht="13.5" thickTop="1">
      <c r="A741" s="896"/>
      <c r="B741" s="896"/>
      <c r="C741" s="896"/>
      <c r="D741" s="896"/>
      <c r="E741" s="896"/>
      <c r="F741" s="896"/>
      <c r="G741" s="896"/>
    </row>
    <row r="742" spans="1:7" ht="12.75">
      <c r="A742" s="896" t="s">
        <v>685</v>
      </c>
      <c r="B742" s="896"/>
      <c r="C742" s="904">
        <v>4424232</v>
      </c>
      <c r="D742" s="904">
        <v>797035</v>
      </c>
      <c r="E742" s="904">
        <v>6172862</v>
      </c>
      <c r="F742" s="904">
        <v>23837701</v>
      </c>
      <c r="G742" s="904">
        <v>2663796</v>
      </c>
    </row>
    <row r="743" spans="1:7" ht="12.75">
      <c r="A743" s="896" t="s">
        <v>99</v>
      </c>
      <c r="B743" s="896"/>
      <c r="C743" s="904">
        <v>51109</v>
      </c>
      <c r="D743" s="904">
        <v>9005</v>
      </c>
      <c r="E743" s="904">
        <v>71179</v>
      </c>
      <c r="F743" s="904">
        <v>243443</v>
      </c>
      <c r="G743" s="904">
        <v>26832</v>
      </c>
    </row>
    <row r="744" spans="1:7" ht="12.75">
      <c r="A744" s="896"/>
      <c r="B744" s="896"/>
      <c r="C744" s="904"/>
      <c r="D744" s="904"/>
      <c r="E744" s="904"/>
      <c r="F744" s="904"/>
      <c r="G744" s="904"/>
    </row>
    <row r="745" spans="1:7" ht="12.75">
      <c r="A745" s="912" t="s">
        <v>379</v>
      </c>
      <c r="B745" s="945"/>
      <c r="C745" s="948"/>
      <c r="D745" s="948"/>
      <c r="E745" s="948"/>
      <c r="F745" s="948"/>
      <c r="G745" s="948"/>
    </row>
    <row r="746" spans="1:7" ht="12.75">
      <c r="A746" s="896"/>
      <c r="B746" s="896"/>
      <c r="C746" s="904"/>
      <c r="D746" s="904"/>
      <c r="E746" s="904"/>
      <c r="F746" s="904"/>
      <c r="G746" s="904"/>
    </row>
    <row r="747" spans="1:7" ht="12.75">
      <c r="A747" s="912" t="s">
        <v>975</v>
      </c>
      <c r="B747" s="364"/>
      <c r="C747" s="364"/>
      <c r="D747" s="364"/>
      <c r="E747" s="364"/>
      <c r="F747" s="364"/>
      <c r="G747" s="364"/>
    </row>
    <row r="748" spans="1:7" ht="12.75">
      <c r="A748" s="912" t="s">
        <v>1279</v>
      </c>
      <c r="B748" s="364"/>
      <c r="C748" s="364"/>
      <c r="D748" s="364"/>
      <c r="E748" s="364"/>
      <c r="F748" s="364"/>
      <c r="G748" s="364"/>
    </row>
    <row r="749" spans="1:7" ht="12.75">
      <c r="A749" s="912" t="s">
        <v>897</v>
      </c>
      <c r="B749" s="364"/>
      <c r="C749" s="364"/>
      <c r="D749" s="364"/>
      <c r="E749" s="364"/>
      <c r="F749" s="364"/>
      <c r="G749" s="364"/>
    </row>
    <row r="751" spans="1:7" ht="12.75">
      <c r="A751" s="896"/>
      <c r="B751" s="896"/>
      <c r="C751" s="897" t="s">
        <v>377</v>
      </c>
      <c r="D751" s="897" t="s">
        <v>378</v>
      </c>
      <c r="E751" s="897" t="s">
        <v>1216</v>
      </c>
      <c r="F751" s="897" t="s">
        <v>784</v>
      </c>
      <c r="G751" s="897" t="s">
        <v>1225</v>
      </c>
    </row>
    <row r="752" spans="1:7" ht="12.75">
      <c r="A752" s="902" t="s">
        <v>54</v>
      </c>
      <c r="B752" s="896"/>
      <c r="C752" s="896"/>
      <c r="D752" s="896"/>
      <c r="E752" s="896"/>
      <c r="F752" s="896"/>
      <c r="G752" s="896"/>
    </row>
    <row r="753" spans="1:7" ht="12.75">
      <c r="A753" s="896" t="s">
        <v>55</v>
      </c>
      <c r="B753" s="896"/>
      <c r="C753" s="907">
        <v>785839.6856816591</v>
      </c>
      <c r="D753" s="907">
        <v>343554.24729702546</v>
      </c>
      <c r="E753" s="907">
        <v>1029698.8155988491</v>
      </c>
      <c r="F753" s="907">
        <v>11302304.86240405</v>
      </c>
      <c r="G753" s="907">
        <v>888735.8686990916</v>
      </c>
    </row>
    <row r="754" spans="1:7" ht="12.75">
      <c r="A754" s="896" t="s">
        <v>56</v>
      </c>
      <c r="B754" s="896"/>
      <c r="C754" s="899">
        <v>683261.709997697</v>
      </c>
      <c r="D754" s="899">
        <v>201183.56728281963</v>
      </c>
      <c r="E754" s="899">
        <v>592652.1793136952</v>
      </c>
      <c r="F754" s="899">
        <v>3014721.462533966</v>
      </c>
      <c r="G754" s="899">
        <v>256426.03010926835</v>
      </c>
    </row>
    <row r="755" spans="1:7" ht="12.75">
      <c r="A755" s="896" t="s">
        <v>879</v>
      </c>
      <c r="B755" s="896"/>
      <c r="C755" s="899">
        <v>150964.7832533663</v>
      </c>
      <c r="D755" s="899">
        <v>53055.189164425414</v>
      </c>
      <c r="E755" s="899">
        <v>187094.20192014</v>
      </c>
      <c r="F755" s="899">
        <v>888774.4498327285</v>
      </c>
      <c r="G755" s="899">
        <v>107824.07714666103</v>
      </c>
    </row>
    <row r="756" spans="1:7" ht="12.75">
      <c r="A756" s="896" t="s">
        <v>58</v>
      </c>
      <c r="B756" s="896"/>
      <c r="C756" s="899">
        <v>152563</v>
      </c>
      <c r="D756" s="899">
        <v>81261</v>
      </c>
      <c r="E756" s="899">
        <v>47972</v>
      </c>
      <c r="F756" s="899">
        <v>1379004</v>
      </c>
      <c r="G756" s="899">
        <v>124874</v>
      </c>
    </row>
    <row r="757" spans="1:7" ht="12.75">
      <c r="A757" s="896" t="s">
        <v>59</v>
      </c>
      <c r="B757" s="896"/>
      <c r="C757" s="900">
        <v>86537</v>
      </c>
      <c r="D757" s="900">
        <v>3298</v>
      </c>
      <c r="E757" s="900">
        <v>2148</v>
      </c>
      <c r="F757" s="900">
        <v>1752952</v>
      </c>
      <c r="G757" s="900">
        <v>146595</v>
      </c>
    </row>
    <row r="758" spans="1:7" ht="13.5" thickBot="1">
      <c r="A758" s="896" t="s">
        <v>187</v>
      </c>
      <c r="B758" s="896"/>
      <c r="C758" s="908">
        <v>1859166.1789327224</v>
      </c>
      <c r="D758" s="908">
        <v>682352.0037442704</v>
      </c>
      <c r="E758" s="908">
        <v>1859565.1968326843</v>
      </c>
      <c r="F758" s="908">
        <v>18337756.774770744</v>
      </c>
      <c r="G758" s="908">
        <v>1524454.9759550209</v>
      </c>
    </row>
    <row r="759" spans="1:7" ht="13.5" thickTop="1">
      <c r="A759" s="896"/>
      <c r="B759" s="896"/>
      <c r="C759" s="907"/>
      <c r="D759" s="907"/>
      <c r="E759" s="907"/>
      <c r="F759" s="907"/>
      <c r="G759" s="907"/>
    </row>
    <row r="760" spans="1:7" ht="12.75">
      <c r="A760" s="902" t="s">
        <v>881</v>
      </c>
      <c r="B760" s="896"/>
      <c r="C760" s="896"/>
      <c r="D760" s="896"/>
      <c r="E760" s="896"/>
      <c r="F760" s="896"/>
      <c r="G760" s="896"/>
    </row>
    <row r="761" spans="1:7" ht="12.75">
      <c r="A761" s="896" t="s">
        <v>70</v>
      </c>
      <c r="B761" s="896"/>
      <c r="C761" s="907">
        <v>7792</v>
      </c>
      <c r="D761" s="907">
        <v>1</v>
      </c>
      <c r="E761" s="907">
        <v>45028</v>
      </c>
      <c r="F761" s="907">
        <v>46110</v>
      </c>
      <c r="G761" s="907"/>
    </row>
    <row r="762" spans="1:7" ht="12.75">
      <c r="A762" s="896" t="s">
        <v>71</v>
      </c>
      <c r="B762" s="896"/>
      <c r="C762" s="900">
        <v>121762</v>
      </c>
      <c r="D762" s="900">
        <v>52697</v>
      </c>
      <c r="E762" s="900">
        <v>112098</v>
      </c>
      <c r="F762" s="900">
        <v>4090223</v>
      </c>
      <c r="G762" s="898">
        <v>3312</v>
      </c>
    </row>
    <row r="763" spans="1:7" ht="13.5" thickBot="1">
      <c r="A763" s="896" t="s">
        <v>880</v>
      </c>
      <c r="B763" s="896"/>
      <c r="C763" s="908">
        <v>129554</v>
      </c>
      <c r="D763" s="908">
        <v>52698</v>
      </c>
      <c r="E763" s="908">
        <v>157126</v>
      </c>
      <c r="F763" s="908">
        <v>4136333</v>
      </c>
      <c r="G763" s="908">
        <v>3312</v>
      </c>
    </row>
    <row r="764" spans="1:7" ht="14.25" thickBot="1" thickTop="1">
      <c r="A764" s="896" t="s">
        <v>882</v>
      </c>
      <c r="B764" s="896"/>
      <c r="C764" s="903">
        <v>0.09077101797722935</v>
      </c>
      <c r="D764" s="903">
        <v>0.15068229676111314</v>
      </c>
      <c r="E764" s="903">
        <v>0.07279469605445091</v>
      </c>
      <c r="F764" s="903">
        <v>0.34240454470574994</v>
      </c>
      <c r="G764" s="903">
        <v>0.0039468017098879754</v>
      </c>
    </row>
    <row r="765" spans="1:7" ht="13.5" thickTop="1">
      <c r="A765" s="896"/>
      <c r="B765" s="896"/>
      <c r="C765" s="896"/>
      <c r="D765" s="896"/>
      <c r="E765" s="896"/>
      <c r="F765" s="896"/>
      <c r="G765" s="896"/>
    </row>
    <row r="766" spans="1:7" ht="12.75">
      <c r="A766" s="902" t="s">
        <v>687</v>
      </c>
      <c r="B766" s="896"/>
      <c r="C766" s="896"/>
      <c r="D766" s="896"/>
      <c r="E766" s="896"/>
      <c r="F766" s="896"/>
      <c r="G766" s="896"/>
    </row>
    <row r="767" spans="1:7" ht="12.75">
      <c r="A767" s="896" t="s">
        <v>885</v>
      </c>
      <c r="B767" s="896"/>
      <c r="C767" s="904">
        <v>11552.061465131123</v>
      </c>
      <c r="D767" s="904">
        <v>11298.123670855106</v>
      </c>
      <c r="E767" s="904">
        <v>11530.955981196405</v>
      </c>
      <c r="F767" s="904">
        <v>10212.520074817618</v>
      </c>
      <c r="G767" s="904">
        <v>10072.843415937257</v>
      </c>
    </row>
    <row r="768" spans="1:7" ht="12.75">
      <c r="A768" s="896" t="s">
        <v>886</v>
      </c>
      <c r="B768" s="896"/>
      <c r="C768" s="909">
        <v>487.97702330164464</v>
      </c>
      <c r="D768" s="909">
        <v>574.3941008410261</v>
      </c>
      <c r="E768" s="909">
        <v>583.5519415900824</v>
      </c>
      <c r="F768" s="909">
        <v>864.2187283590846</v>
      </c>
      <c r="G768" s="909">
        <v>474.6853298040159</v>
      </c>
    </row>
    <row r="769" spans="1:7" ht="12.75">
      <c r="A769" s="896" t="s">
        <v>883</v>
      </c>
      <c r="B769" s="896"/>
      <c r="C769" s="910">
        <v>0.04224155357678455</v>
      </c>
      <c r="D769" s="910">
        <v>0.05083977814145777</v>
      </c>
      <c r="E769" s="910">
        <v>0.05060742080202924</v>
      </c>
      <c r="F769" s="910">
        <v>0.08462345454674844</v>
      </c>
      <c r="G769" s="910">
        <v>0.04712525651425978</v>
      </c>
    </row>
    <row r="770" spans="1:7" ht="12.75">
      <c r="A770" s="896" t="s">
        <v>887</v>
      </c>
      <c r="B770" s="896"/>
      <c r="C770" s="909">
        <v>420.2234826140949</v>
      </c>
      <c r="D770" s="909">
        <v>856.1129733879571</v>
      </c>
      <c r="E770" s="909">
        <v>301.24846413749157</v>
      </c>
      <c r="F770" s="909">
        <v>769.275391732229</v>
      </c>
      <c r="G770" s="909">
        <v>572.2866825969485</v>
      </c>
    </row>
    <row r="771" spans="1:7" ht="12.75">
      <c r="A771" s="896" t="s">
        <v>884</v>
      </c>
      <c r="B771" s="896"/>
      <c r="C771" s="910">
        <v>0.036376492964697464</v>
      </c>
      <c r="D771" s="910">
        <v>0.07577479219814219</v>
      </c>
      <c r="E771" s="910">
        <v>0.026125194184136957</v>
      </c>
      <c r="F771" s="910">
        <v>0.07532669567319965</v>
      </c>
      <c r="G771" s="910">
        <v>0.05681480977769159</v>
      </c>
    </row>
    <row r="772" spans="1:7" ht="12.75">
      <c r="A772" s="896"/>
      <c r="B772" s="896"/>
      <c r="C772" s="896"/>
      <c r="D772" s="896"/>
      <c r="E772" s="896"/>
      <c r="F772" s="896"/>
      <c r="G772" s="896"/>
    </row>
    <row r="773" spans="1:7" ht="12.75">
      <c r="A773" s="902" t="s">
        <v>888</v>
      </c>
      <c r="B773" s="896"/>
      <c r="C773" s="896"/>
      <c r="D773" s="896"/>
      <c r="E773" s="896"/>
      <c r="F773" s="896"/>
      <c r="G773" s="896"/>
    </row>
    <row r="774" spans="1:7" ht="12.75">
      <c r="A774" s="896" t="s">
        <v>885</v>
      </c>
      <c r="B774" s="896"/>
      <c r="C774" s="911">
        <v>12</v>
      </c>
      <c r="D774" s="911">
        <v>17</v>
      </c>
      <c r="E774" s="911">
        <v>13</v>
      </c>
      <c r="F774" s="911">
        <v>32</v>
      </c>
      <c r="G774" s="911">
        <v>33</v>
      </c>
    </row>
    <row r="775" spans="1:7" ht="12.75">
      <c r="A775" s="896" t="s">
        <v>886</v>
      </c>
      <c r="B775" s="896"/>
      <c r="C775" s="911">
        <v>46</v>
      </c>
      <c r="D775" s="911">
        <v>28</v>
      </c>
      <c r="E775" s="911">
        <v>24</v>
      </c>
      <c r="F775" s="911">
        <v>2</v>
      </c>
      <c r="G775" s="911">
        <v>47</v>
      </c>
    </row>
    <row r="776" spans="1:7" ht="12.75">
      <c r="A776" s="896" t="s">
        <v>883</v>
      </c>
      <c r="B776" s="896"/>
      <c r="C776" s="911">
        <v>46</v>
      </c>
      <c r="D776" s="911">
        <v>34</v>
      </c>
      <c r="E776" s="911">
        <v>35</v>
      </c>
      <c r="F776" s="911">
        <v>4</v>
      </c>
      <c r="G776" s="911">
        <v>42</v>
      </c>
    </row>
    <row r="777" spans="1:7" ht="12.75">
      <c r="A777" s="896" t="s">
        <v>891</v>
      </c>
      <c r="B777" s="896"/>
      <c r="C777" s="911">
        <v>13</v>
      </c>
      <c r="D777" s="911">
        <v>-46</v>
      </c>
      <c r="E777" s="911">
        <v>1</v>
      </c>
      <c r="F777" s="911">
        <v>15</v>
      </c>
      <c r="G777" s="911">
        <v>-34</v>
      </c>
    </row>
    <row r="778" spans="1:7" ht="12.75">
      <c r="A778" s="896" t="s">
        <v>892</v>
      </c>
      <c r="B778" s="896"/>
      <c r="C778" s="911">
        <v>18</v>
      </c>
      <c r="D778" s="911">
        <v>-35</v>
      </c>
      <c r="E778" s="911">
        <v>6</v>
      </c>
      <c r="F778" s="911">
        <v>4</v>
      </c>
      <c r="G778" s="911">
        <v>-38</v>
      </c>
    </row>
    <row r="779" spans="1:7" ht="12.75">
      <c r="A779" s="896" t="s">
        <v>887</v>
      </c>
      <c r="B779" s="896"/>
      <c r="C779" s="911">
        <v>48</v>
      </c>
      <c r="D779" s="911">
        <v>7</v>
      </c>
      <c r="E779" s="911">
        <v>51</v>
      </c>
      <c r="F779" s="911">
        <v>12</v>
      </c>
      <c r="G779" s="911">
        <v>36</v>
      </c>
    </row>
    <row r="780" spans="1:7" ht="12.75">
      <c r="A780" s="896" t="s">
        <v>884</v>
      </c>
      <c r="B780" s="896"/>
      <c r="C780" s="911">
        <v>48</v>
      </c>
      <c r="D780" s="911">
        <v>9</v>
      </c>
      <c r="E780" s="911">
        <v>51</v>
      </c>
      <c r="F780" s="911">
        <v>11</v>
      </c>
      <c r="G780" s="911">
        <v>33</v>
      </c>
    </row>
    <row r="781" spans="1:7" ht="12.75">
      <c r="A781" s="896" t="s">
        <v>889</v>
      </c>
      <c r="B781" s="896"/>
      <c r="C781" s="911">
        <v>17</v>
      </c>
      <c r="D781" s="911">
        <v>25</v>
      </c>
      <c r="E781" s="911">
        <v>15</v>
      </c>
      <c r="F781" s="911">
        <v>1</v>
      </c>
      <c r="G781" s="911">
        <v>42</v>
      </c>
    </row>
    <row r="782" spans="1:7" ht="12.75">
      <c r="A782" s="896" t="s">
        <v>890</v>
      </c>
      <c r="B782" s="896"/>
      <c r="C782" s="911">
        <v>16</v>
      </c>
      <c r="D782" s="911">
        <v>14</v>
      </c>
      <c r="E782" s="911">
        <v>19</v>
      </c>
      <c r="F782" s="911">
        <v>2</v>
      </c>
      <c r="G782" s="911">
        <v>43</v>
      </c>
    </row>
    <row r="783" spans="1:7" ht="12.75">
      <c r="A783" s="896"/>
      <c r="B783" s="896"/>
      <c r="C783" s="896"/>
      <c r="D783" s="896"/>
      <c r="E783" s="896"/>
      <c r="F783" s="896"/>
      <c r="G783" s="896"/>
    </row>
    <row r="784" spans="1:7" ht="12.75">
      <c r="A784" s="896"/>
      <c r="B784" s="896"/>
      <c r="C784" s="896"/>
      <c r="D784" s="896"/>
      <c r="E784" s="896"/>
      <c r="F784" s="896"/>
      <c r="G784" s="896"/>
    </row>
    <row r="785" spans="1:7" ht="12.75">
      <c r="A785" s="896"/>
      <c r="B785" s="896"/>
      <c r="C785" s="896"/>
      <c r="D785" s="896"/>
      <c r="E785" s="896"/>
      <c r="F785" s="896"/>
      <c r="G785" s="896"/>
    </row>
    <row r="786" spans="1:7" ht="12.75">
      <c r="A786" s="896"/>
      <c r="B786" s="896"/>
      <c r="C786" s="896"/>
      <c r="D786" s="896"/>
      <c r="E786" s="896"/>
      <c r="F786" s="896"/>
      <c r="G786" s="896"/>
    </row>
    <row r="787" spans="1:7" ht="12.75">
      <c r="A787" s="896"/>
      <c r="B787" s="896"/>
      <c r="C787" s="896"/>
      <c r="D787" s="896"/>
      <c r="E787" s="896"/>
      <c r="F787" s="896"/>
      <c r="G787" s="896"/>
    </row>
    <row r="788" spans="1:7" ht="12.75">
      <c r="A788" s="896"/>
      <c r="B788" s="896"/>
      <c r="C788" s="896"/>
      <c r="D788" s="896"/>
      <c r="E788" s="896"/>
      <c r="F788" s="896"/>
      <c r="G788" s="896"/>
    </row>
    <row r="789" spans="1:7" ht="12.75">
      <c r="A789" s="896"/>
      <c r="B789" s="896"/>
      <c r="C789" s="896"/>
      <c r="D789" s="896"/>
      <c r="E789" s="896"/>
      <c r="F789" s="896"/>
      <c r="G789" s="896"/>
    </row>
    <row r="790" spans="1:7" ht="12.75">
      <c r="A790" s="896"/>
      <c r="B790" s="896"/>
      <c r="C790" s="896"/>
      <c r="D790" s="896"/>
      <c r="E790" s="896"/>
      <c r="F790" s="896"/>
      <c r="G790" s="896"/>
    </row>
    <row r="791" spans="1:7" ht="12.75">
      <c r="A791" s="912" t="s">
        <v>380</v>
      </c>
      <c r="B791" s="945"/>
      <c r="C791" s="945"/>
      <c r="D791" s="945"/>
      <c r="E791" s="945"/>
      <c r="F791" s="945"/>
      <c r="G791" s="945"/>
    </row>
    <row r="792" spans="1:7" ht="12.75">
      <c r="A792" s="896"/>
      <c r="B792" s="896"/>
      <c r="C792" s="896"/>
      <c r="D792" s="896"/>
      <c r="E792" s="896"/>
      <c r="F792" s="896"/>
      <c r="G792" s="896"/>
    </row>
    <row r="793" spans="1:7" ht="12.75">
      <c r="A793" s="896"/>
      <c r="B793" s="896"/>
      <c r="C793" s="896"/>
      <c r="D793" s="896"/>
      <c r="E793" s="896"/>
      <c r="F793" s="896"/>
      <c r="G793" s="896"/>
    </row>
    <row r="794" spans="1:7" ht="12.75">
      <c r="A794" s="896"/>
      <c r="B794" s="896"/>
      <c r="C794" s="896"/>
      <c r="D794" s="896"/>
      <c r="E794" s="896"/>
      <c r="F794" s="896"/>
      <c r="G794" s="896"/>
    </row>
    <row r="795" spans="1:7" ht="12.75">
      <c r="A795" s="896"/>
      <c r="B795" s="896"/>
      <c r="C795" s="896"/>
      <c r="D795" s="896"/>
      <c r="E795" s="896"/>
      <c r="F795" s="896"/>
      <c r="G795" s="896"/>
    </row>
    <row r="796" spans="1:7" ht="12.75">
      <c r="A796" s="896"/>
      <c r="B796" s="896"/>
      <c r="C796" s="896"/>
      <c r="D796" s="896"/>
      <c r="E796" s="896"/>
      <c r="F796" s="896"/>
      <c r="G796" s="896"/>
    </row>
    <row r="797" spans="1:7" ht="12.75">
      <c r="A797" s="896"/>
      <c r="B797" s="896"/>
      <c r="C797" s="896"/>
      <c r="D797" s="896"/>
      <c r="E797" s="896"/>
      <c r="F797" s="896"/>
      <c r="G797" s="896"/>
    </row>
    <row r="798" spans="1:7" ht="12.75">
      <c r="A798" s="896"/>
      <c r="B798" s="896"/>
      <c r="C798" s="896"/>
      <c r="D798" s="896"/>
      <c r="E798" s="896"/>
      <c r="F798" s="896"/>
      <c r="G798" s="896"/>
    </row>
    <row r="799" spans="1:7" ht="12.75">
      <c r="A799" s="896"/>
      <c r="B799" s="896"/>
      <c r="C799" s="896"/>
      <c r="D799" s="896"/>
      <c r="E799" s="896"/>
      <c r="F799" s="896"/>
      <c r="G799" s="896"/>
    </row>
    <row r="800" spans="1:7" ht="12.75">
      <c r="A800" s="912" t="s">
        <v>975</v>
      </c>
      <c r="B800" s="364"/>
      <c r="C800" s="364"/>
      <c r="D800" s="364"/>
      <c r="E800" s="364"/>
      <c r="F800" s="364"/>
      <c r="G800" s="364"/>
    </row>
    <row r="801" spans="1:7" ht="12.75">
      <c r="A801" s="912" t="s">
        <v>1279</v>
      </c>
      <c r="B801" s="364"/>
      <c r="C801" s="364"/>
      <c r="D801" s="364"/>
      <c r="E801" s="364"/>
      <c r="F801" s="364"/>
      <c r="G801" s="364"/>
    </row>
    <row r="802" spans="1:7" ht="12.75">
      <c r="A802" s="912" t="s">
        <v>897</v>
      </c>
      <c r="B802" s="364"/>
      <c r="C802" s="364"/>
      <c r="D802" s="364"/>
      <c r="E802" s="364"/>
      <c r="F802" s="364"/>
      <c r="G802" s="364"/>
    </row>
    <row r="804" spans="1:7" ht="12.75">
      <c r="A804" s="896"/>
      <c r="B804" s="896"/>
      <c r="C804" s="897" t="s">
        <v>1230</v>
      </c>
      <c r="D804" s="897" t="s">
        <v>788</v>
      </c>
      <c r="E804" s="897" t="s">
        <v>382</v>
      </c>
      <c r="F804" s="897" t="s">
        <v>795</v>
      </c>
      <c r="G804" s="897" t="s">
        <v>1247</v>
      </c>
    </row>
    <row r="805" spans="1:7" ht="12.75">
      <c r="A805" s="896" t="s">
        <v>852</v>
      </c>
      <c r="B805" s="896"/>
      <c r="C805" s="896"/>
      <c r="D805" s="896"/>
      <c r="E805" s="896"/>
      <c r="F805" s="896"/>
      <c r="G805" s="896"/>
    </row>
    <row r="806" spans="1:7" ht="12.75">
      <c r="A806" s="896" t="s">
        <v>568</v>
      </c>
      <c r="B806" s="896"/>
      <c r="C806" s="898">
        <v>85655</v>
      </c>
      <c r="D806" s="898">
        <v>1122134</v>
      </c>
      <c r="E806" s="898">
        <v>730508</v>
      </c>
      <c r="F806" s="898">
        <v>258381</v>
      </c>
      <c r="G806" s="898">
        <v>717830</v>
      </c>
    </row>
    <row r="807" spans="1:7" ht="12.75">
      <c r="A807" s="896" t="s">
        <v>893</v>
      </c>
      <c r="B807" s="896"/>
      <c r="C807" s="899">
        <v>94961</v>
      </c>
      <c r="D807" s="899">
        <v>932996</v>
      </c>
      <c r="E807" s="899">
        <v>1119386</v>
      </c>
      <c r="F807" s="899">
        <v>1107615</v>
      </c>
      <c r="G807" s="899">
        <v>1006012</v>
      </c>
    </row>
    <row r="808" spans="1:7" ht="12.75">
      <c r="A808" s="896" t="s">
        <v>894</v>
      </c>
      <c r="B808" s="896"/>
      <c r="C808" s="899">
        <v>133408.208</v>
      </c>
      <c r="D808" s="899">
        <v>855580.9061435638</v>
      </c>
      <c r="E808" s="899">
        <v>563969.308</v>
      </c>
      <c r="F808" s="899">
        <v>272900.006</v>
      </c>
      <c r="G808" s="899">
        <v>548014.433983279</v>
      </c>
    </row>
    <row r="809" spans="1:7" ht="12.75">
      <c r="A809" s="896" t="s">
        <v>895</v>
      </c>
      <c r="B809" s="896"/>
      <c r="C809" s="900"/>
      <c r="D809" s="900">
        <v>211578</v>
      </c>
      <c r="E809" s="900">
        <v>146715</v>
      </c>
      <c r="F809" s="900">
        <v>58016</v>
      </c>
      <c r="G809" s="900"/>
    </row>
    <row r="810" spans="1:7" ht="12.75">
      <c r="A810" s="896" t="s">
        <v>314</v>
      </c>
      <c r="B810" s="896"/>
      <c r="C810" s="899">
        <v>228369.208</v>
      </c>
      <c r="D810" s="899">
        <v>2000154.9061435638</v>
      </c>
      <c r="E810" s="899">
        <v>1830070.308</v>
      </c>
      <c r="F810" s="899">
        <v>1438531.006</v>
      </c>
      <c r="G810" s="899">
        <v>1554026.433983279</v>
      </c>
    </row>
    <row r="811" spans="1:7" ht="12.75">
      <c r="A811" s="896" t="s">
        <v>853</v>
      </c>
      <c r="B811" s="896"/>
      <c r="C811" s="899">
        <v>692.598</v>
      </c>
      <c r="D811" s="899">
        <v>7572.873</v>
      </c>
      <c r="E811" s="899">
        <v>6987.323</v>
      </c>
      <c r="F811" s="899">
        <v>1525.487</v>
      </c>
      <c r="G811" s="899">
        <v>1367.643</v>
      </c>
    </row>
    <row r="812" spans="1:7" ht="12.75">
      <c r="A812" s="896" t="s">
        <v>854</v>
      </c>
      <c r="B812" s="896"/>
      <c r="C812" s="900"/>
      <c r="D812" s="900">
        <v>191952.137</v>
      </c>
      <c r="E812" s="900">
        <v>121801.156</v>
      </c>
      <c r="F812" s="900"/>
      <c r="G812" s="900"/>
    </row>
    <row r="813" spans="1:7" ht="12.75">
      <c r="A813" s="896" t="s">
        <v>317</v>
      </c>
      <c r="B813" s="896"/>
      <c r="C813" s="900">
        <v>-692.598</v>
      </c>
      <c r="D813" s="900">
        <v>-199525.01</v>
      </c>
      <c r="E813" s="900">
        <v>-128788.479</v>
      </c>
      <c r="F813" s="900">
        <v>-1525.487</v>
      </c>
      <c r="G813" s="900">
        <v>-1367.643</v>
      </c>
    </row>
    <row r="814" spans="1:7" ht="12.75">
      <c r="A814" s="896" t="s">
        <v>855</v>
      </c>
      <c r="B814" s="896"/>
      <c r="C814" s="901">
        <v>227676.61</v>
      </c>
      <c r="D814" s="901">
        <v>1800629.8961435638</v>
      </c>
      <c r="E814" s="901">
        <v>1701281.829</v>
      </c>
      <c r="F814" s="901">
        <v>1437005.519</v>
      </c>
      <c r="G814" s="901">
        <v>1552658.790983279</v>
      </c>
    </row>
    <row r="815" spans="1:7" ht="12.75">
      <c r="A815" s="896" t="s">
        <v>856</v>
      </c>
      <c r="B815" s="896"/>
      <c r="C815" s="899"/>
      <c r="D815" s="899">
        <v>188947</v>
      </c>
      <c r="E815" s="899">
        <v>458</v>
      </c>
      <c r="F815" s="899"/>
      <c r="G815" s="899">
        <v>291</v>
      </c>
    </row>
    <row r="816" spans="1:7" ht="12.75">
      <c r="A816" s="896" t="s">
        <v>476</v>
      </c>
      <c r="B816" s="896"/>
      <c r="C816" s="900"/>
      <c r="D816" s="900">
        <v>34177</v>
      </c>
      <c r="E816" s="900">
        <v>4106</v>
      </c>
      <c r="F816" s="900">
        <v>1314</v>
      </c>
      <c r="G816" s="900">
        <v>90</v>
      </c>
    </row>
    <row r="817" spans="1:7" ht="12.75">
      <c r="A817" s="896" t="s">
        <v>857</v>
      </c>
      <c r="B817" s="896"/>
      <c r="C817" s="901"/>
      <c r="D817" s="901">
        <v>223124</v>
      </c>
      <c r="E817" s="901">
        <v>4564</v>
      </c>
      <c r="F817" s="901">
        <v>1314</v>
      </c>
      <c r="G817" s="901">
        <v>381</v>
      </c>
    </row>
    <row r="818" spans="1:7" ht="12.75">
      <c r="A818" s="896" t="s">
        <v>858</v>
      </c>
      <c r="B818" s="896"/>
      <c r="C818" s="901">
        <v>313331.61</v>
      </c>
      <c r="D818" s="901">
        <v>3145887.896143564</v>
      </c>
      <c r="E818" s="901">
        <v>2436353.829</v>
      </c>
      <c r="F818" s="901">
        <v>1696700.519</v>
      </c>
      <c r="G818" s="901">
        <v>2270869.7909832792</v>
      </c>
    </row>
    <row r="819" spans="1:7" ht="12.75">
      <c r="A819" s="896" t="s">
        <v>859</v>
      </c>
      <c r="B819" s="896"/>
      <c r="C819" s="899"/>
      <c r="D819" s="899"/>
      <c r="E819" s="899">
        <v>17231</v>
      </c>
      <c r="F819" s="899"/>
      <c r="G819" s="899"/>
    </row>
    <row r="820" spans="1:7" ht="12.75">
      <c r="A820" s="896" t="s">
        <v>861</v>
      </c>
      <c r="B820" s="896"/>
      <c r="C820" s="900"/>
      <c r="D820" s="900">
        <v>272</v>
      </c>
      <c r="E820" s="900"/>
      <c r="F820" s="900"/>
      <c r="G820" s="900"/>
    </row>
    <row r="821" spans="1:7" ht="12.75">
      <c r="A821" s="896" t="s">
        <v>860</v>
      </c>
      <c r="B821" s="896"/>
      <c r="C821" s="901"/>
      <c r="D821" s="901">
        <v>272</v>
      </c>
      <c r="E821" s="901">
        <v>17231</v>
      </c>
      <c r="F821" s="901"/>
      <c r="G821" s="901"/>
    </row>
    <row r="822" spans="1:7" ht="12.75">
      <c r="A822" s="896" t="s">
        <v>862</v>
      </c>
      <c r="B822" s="896"/>
      <c r="C822" s="899">
        <v>124227.60257999999</v>
      </c>
      <c r="D822" s="899">
        <v>1327293.4080000003</v>
      </c>
      <c r="E822" s="899">
        <v>1325164.8871499998</v>
      </c>
      <c r="F822" s="899">
        <v>267343.42470000003</v>
      </c>
      <c r="G822" s="899">
        <v>771919.9936</v>
      </c>
    </row>
    <row r="823" spans="1:7" ht="12.75">
      <c r="A823" s="896" t="s">
        <v>863</v>
      </c>
      <c r="B823" s="896"/>
      <c r="C823" s="899"/>
      <c r="D823" s="899"/>
      <c r="E823" s="899"/>
      <c r="F823" s="899"/>
      <c r="G823" s="899"/>
    </row>
    <row r="824" spans="1:7" ht="12.75">
      <c r="A824" s="896" t="s">
        <v>864</v>
      </c>
      <c r="B824" s="896"/>
      <c r="C824" s="900">
        <v>1667.9012951222626</v>
      </c>
      <c r="D824" s="900">
        <v>17052.043118131933</v>
      </c>
      <c r="E824" s="900">
        <v>14403.951200906666</v>
      </c>
      <c r="F824" s="900">
        <v>7486.601454598189</v>
      </c>
      <c r="G824" s="900">
        <v>11598.597119157568</v>
      </c>
    </row>
    <row r="825" spans="1:7" ht="12.75">
      <c r="A825" s="902" t="s">
        <v>865</v>
      </c>
      <c r="B825" s="896"/>
      <c r="C825" s="901">
        <v>439227.1138751223</v>
      </c>
      <c r="D825" s="901">
        <v>4490505.347261697</v>
      </c>
      <c r="E825" s="901">
        <v>3793153.6673509064</v>
      </c>
      <c r="F825" s="901">
        <v>1971530.5451545983</v>
      </c>
      <c r="G825" s="901">
        <v>3054388.381702437</v>
      </c>
    </row>
    <row r="826" spans="1:7" ht="12.75">
      <c r="A826" s="896" t="s">
        <v>866</v>
      </c>
      <c r="B826" s="896"/>
      <c r="C826" s="899">
        <v>1369.9127482882122</v>
      </c>
      <c r="D826" s="899">
        <v>12138.80074559676</v>
      </c>
      <c r="E826" s="899">
        <v>12292.11961060219</v>
      </c>
      <c r="F826" s="899">
        <v>3818.778832817649</v>
      </c>
      <c r="G826" s="899">
        <v>12647.71946290997</v>
      </c>
    </row>
    <row r="827" spans="1:7" ht="12.75">
      <c r="A827" s="896" t="s">
        <v>868</v>
      </c>
      <c r="B827" s="896"/>
      <c r="C827" s="899">
        <v>568.9991926945133</v>
      </c>
      <c r="D827" s="899">
        <v>5041.903459293142</v>
      </c>
      <c r="E827" s="899">
        <v>5105.585113852485</v>
      </c>
      <c r="F827" s="899">
        <v>1586.1463262293778</v>
      </c>
      <c r="G827" s="899">
        <v>5253.28505250788</v>
      </c>
    </row>
    <row r="828" spans="1:7" ht="12.75">
      <c r="A828" s="896" t="s">
        <v>867</v>
      </c>
      <c r="B828" s="896"/>
      <c r="C828" s="900">
        <v>4144.795067163351</v>
      </c>
      <c r="D828" s="900">
        <v>36727.04083854768</v>
      </c>
      <c r="E828" s="900">
        <v>37190.92094782592</v>
      </c>
      <c r="F828" s="900">
        <v>11554.061153623477</v>
      </c>
      <c r="G828" s="900">
        <v>38266.82050096973</v>
      </c>
    </row>
    <row r="829" spans="1:7" ht="12.75">
      <c r="A829" s="896" t="s">
        <v>319</v>
      </c>
      <c r="B829" s="896"/>
      <c r="C829" s="901">
        <v>6083.707008146076</v>
      </c>
      <c r="D829" s="901">
        <v>53907.74504343758</v>
      </c>
      <c r="E829" s="901">
        <v>54588.6256722806</v>
      </c>
      <c r="F829" s="901">
        <v>16958.986312670502</v>
      </c>
      <c r="G829" s="901">
        <v>56167.82501638758</v>
      </c>
    </row>
    <row r="830" spans="1:7" ht="12.75">
      <c r="A830" s="896" t="s">
        <v>869</v>
      </c>
      <c r="B830" s="896"/>
      <c r="C830" s="899">
        <v>367978</v>
      </c>
      <c r="D830" s="899">
        <v>3227864</v>
      </c>
      <c r="E830" s="899">
        <v>3056535</v>
      </c>
      <c r="F830" s="899">
        <v>1056896</v>
      </c>
      <c r="G830" s="899">
        <v>2278986</v>
      </c>
    </row>
    <row r="831" spans="1:7" ht="12.75">
      <c r="A831" s="896" t="s">
        <v>870</v>
      </c>
      <c r="B831" s="896"/>
      <c r="C831" s="900">
        <v>-25111</v>
      </c>
      <c r="D831" s="900">
        <v>-342000</v>
      </c>
      <c r="E831" s="900">
        <v>-627169</v>
      </c>
      <c r="F831" s="900"/>
      <c r="G831" s="900">
        <v>-431107</v>
      </c>
    </row>
    <row r="832" spans="1:7" ht="12.75">
      <c r="A832" s="896" t="s">
        <v>873</v>
      </c>
      <c r="B832" s="896"/>
      <c r="C832" s="901">
        <v>342867</v>
      </c>
      <c r="D832" s="901">
        <v>2885864</v>
      </c>
      <c r="E832" s="901">
        <v>2429366</v>
      </c>
      <c r="F832" s="901">
        <v>1056896</v>
      </c>
      <c r="G832" s="901">
        <v>1847879</v>
      </c>
    </row>
    <row r="833" spans="1:7" ht="12.75">
      <c r="A833" s="896" t="s">
        <v>871</v>
      </c>
      <c r="B833" s="896"/>
      <c r="C833" s="899">
        <v>136340</v>
      </c>
      <c r="D833" s="899">
        <v>1431899</v>
      </c>
      <c r="E833" s="899">
        <v>1936382</v>
      </c>
      <c r="F833" s="899">
        <v>275090</v>
      </c>
      <c r="G833" s="899">
        <v>2666359</v>
      </c>
    </row>
    <row r="834" spans="1:7" ht="12.75">
      <c r="A834" s="896" t="s">
        <v>872</v>
      </c>
      <c r="B834" s="896"/>
      <c r="C834" s="900">
        <v>-1521</v>
      </c>
      <c r="D834" s="900">
        <v>-84986</v>
      </c>
      <c r="E834" s="900">
        <v>-79509</v>
      </c>
      <c r="F834" s="900">
        <v>-385</v>
      </c>
      <c r="G834" s="900">
        <v>-104002</v>
      </c>
    </row>
    <row r="835" spans="1:7" ht="12.75">
      <c r="A835" s="896" t="s">
        <v>874</v>
      </c>
      <c r="B835" s="896"/>
      <c r="C835" s="901">
        <v>134819</v>
      </c>
      <c r="D835" s="901">
        <v>1346913</v>
      </c>
      <c r="E835" s="901">
        <v>1856873</v>
      </c>
      <c r="F835" s="901">
        <v>274705</v>
      </c>
      <c r="G835" s="901">
        <v>2562357</v>
      </c>
    </row>
    <row r="836" spans="1:7" ht="12.75">
      <c r="A836" s="902" t="s">
        <v>187</v>
      </c>
      <c r="B836" s="896"/>
      <c r="C836" s="900">
        <v>483769.7070081461</v>
      </c>
      <c r="D836" s="900">
        <v>4286684.745043438</v>
      </c>
      <c r="E836" s="900">
        <v>4340827.625672281</v>
      </c>
      <c r="F836" s="900">
        <v>1348559.9863126704</v>
      </c>
      <c r="G836" s="900">
        <v>4466403.825016388</v>
      </c>
    </row>
    <row r="837" spans="1:7" ht="12.75">
      <c r="A837" s="902" t="s">
        <v>875</v>
      </c>
      <c r="B837" s="896"/>
      <c r="C837" s="896"/>
      <c r="D837" s="896"/>
      <c r="E837" s="896"/>
      <c r="F837" s="896"/>
      <c r="G837" s="896"/>
    </row>
    <row r="838" spans="1:7" ht="13.5" thickBot="1">
      <c r="A838" s="902" t="s">
        <v>876</v>
      </c>
      <c r="B838" s="896"/>
      <c r="C838" s="908">
        <v>-44542.59313302382</v>
      </c>
      <c r="D838" s="908">
        <v>203820.60221825913</v>
      </c>
      <c r="E838" s="908">
        <v>-547673.9583213744</v>
      </c>
      <c r="F838" s="908">
        <v>622970.5588419279</v>
      </c>
      <c r="G838" s="908">
        <v>-1412015.4433139507</v>
      </c>
    </row>
    <row r="839" spans="1:7" ht="13.5" thickTop="1">
      <c r="A839" s="902" t="s">
        <v>877</v>
      </c>
      <c r="B839" s="896"/>
      <c r="C839" s="896"/>
      <c r="D839" s="896"/>
      <c r="E839" s="896"/>
      <c r="F839" s="896"/>
      <c r="G839" s="896"/>
    </row>
    <row r="840" spans="1:7" ht="13.5" thickBot="1">
      <c r="A840" s="902" t="s">
        <v>878</v>
      </c>
      <c r="B840" s="896"/>
      <c r="C840" s="903">
        <v>0.9079260390062543</v>
      </c>
      <c r="D840" s="903">
        <v>1.047547373866</v>
      </c>
      <c r="E840" s="903">
        <v>0.8738319036023565</v>
      </c>
      <c r="F840" s="903">
        <v>1.4619524271555016</v>
      </c>
      <c r="G840" s="903">
        <v>0.6838585361661135</v>
      </c>
    </row>
    <row r="841" spans="1:7" ht="13.5" thickTop="1">
      <c r="A841" s="896"/>
      <c r="B841" s="896"/>
      <c r="C841" s="896"/>
      <c r="D841" s="896"/>
      <c r="E841" s="896"/>
      <c r="F841" s="896"/>
      <c r="G841" s="896"/>
    </row>
    <row r="842" spans="1:7" ht="12.75">
      <c r="A842" s="896" t="s">
        <v>685</v>
      </c>
      <c r="B842" s="896"/>
      <c r="C842" s="904">
        <v>620460</v>
      </c>
      <c r="D842" s="904">
        <v>7719749</v>
      </c>
      <c r="E842" s="904">
        <v>6464979</v>
      </c>
      <c r="F842" s="904">
        <v>1811198</v>
      </c>
      <c r="G842" s="904">
        <v>5601571</v>
      </c>
    </row>
    <row r="843" spans="1:7" ht="12.75">
      <c r="A843" s="896" t="s">
        <v>99</v>
      </c>
      <c r="B843" s="896"/>
      <c r="C843" s="904">
        <v>7694</v>
      </c>
      <c r="D843" s="904">
        <v>82077</v>
      </c>
      <c r="E843" s="904">
        <v>56939</v>
      </c>
      <c r="F843" s="904">
        <v>20564</v>
      </c>
      <c r="G843" s="904">
        <v>59493</v>
      </c>
    </row>
    <row r="844" spans="1:7" ht="12.75">
      <c r="A844" s="896"/>
      <c r="B844" s="896"/>
      <c r="C844" s="904"/>
      <c r="D844" s="904"/>
      <c r="E844" s="904"/>
      <c r="F844" s="904"/>
      <c r="G844" s="904"/>
    </row>
    <row r="845" spans="1:7" ht="12.75">
      <c r="A845" s="912" t="s">
        <v>381</v>
      </c>
      <c r="B845" s="945"/>
      <c r="C845" s="948"/>
      <c r="D845" s="948"/>
      <c r="E845" s="948"/>
      <c r="F845" s="948"/>
      <c r="G845" s="948"/>
    </row>
    <row r="846" spans="1:7" ht="12.75">
      <c r="A846" s="896"/>
      <c r="B846" s="896"/>
      <c r="C846" s="904"/>
      <c r="D846" s="904"/>
      <c r="E846" s="904"/>
      <c r="F846" s="904"/>
      <c r="G846" s="904"/>
    </row>
    <row r="847" spans="1:7" ht="12.75">
      <c r="A847" s="912" t="s">
        <v>975</v>
      </c>
      <c r="B847" s="364"/>
      <c r="C847" s="364"/>
      <c r="D847" s="364"/>
      <c r="E847" s="364"/>
      <c r="F847" s="364"/>
      <c r="G847" s="364"/>
    </row>
    <row r="848" spans="1:7" ht="12.75">
      <c r="A848" s="912" t="s">
        <v>1279</v>
      </c>
      <c r="B848" s="364"/>
      <c r="C848" s="364"/>
      <c r="D848" s="364"/>
      <c r="E848" s="364"/>
      <c r="F848" s="364"/>
      <c r="G848" s="364"/>
    </row>
    <row r="849" spans="1:7" ht="12.75">
      <c r="A849" s="912" t="s">
        <v>897</v>
      </c>
      <c r="B849" s="364"/>
      <c r="C849" s="364"/>
      <c r="D849" s="364"/>
      <c r="E849" s="364"/>
      <c r="F849" s="364"/>
      <c r="G849" s="364"/>
    </row>
    <row r="851" spans="1:7" ht="12.75">
      <c r="A851" s="896"/>
      <c r="B851" s="896"/>
      <c r="C851" s="897" t="s">
        <v>1230</v>
      </c>
      <c r="D851" s="897" t="s">
        <v>788</v>
      </c>
      <c r="E851" s="897" t="s">
        <v>382</v>
      </c>
      <c r="F851" s="897" t="s">
        <v>795</v>
      </c>
      <c r="G851" s="897" t="s">
        <v>1247</v>
      </c>
    </row>
    <row r="852" spans="1:7" ht="12.75">
      <c r="A852" s="902" t="s">
        <v>54</v>
      </c>
      <c r="B852" s="896"/>
      <c r="C852" s="896"/>
      <c r="D852" s="896"/>
      <c r="E852" s="896"/>
      <c r="F852" s="896"/>
      <c r="G852" s="896"/>
    </row>
    <row r="853" spans="1:8" ht="12.75">
      <c r="A853" s="896" t="s">
        <v>55</v>
      </c>
      <c r="B853" s="896"/>
      <c r="C853" s="907">
        <v>228262.91274828822</v>
      </c>
      <c r="D853" s="907">
        <v>1275009.8007455966</v>
      </c>
      <c r="E853" s="907">
        <v>2348799.119610602</v>
      </c>
      <c r="F853" s="907">
        <v>676202.7788328177</v>
      </c>
      <c r="G853" s="907">
        <v>1969278.71946291</v>
      </c>
      <c r="H853" s="907"/>
    </row>
    <row r="854" spans="1:8" ht="12.75">
      <c r="A854" s="896" t="s">
        <v>56</v>
      </c>
      <c r="B854" s="896"/>
      <c r="C854" s="899">
        <v>153690.99919269452</v>
      </c>
      <c r="D854" s="899">
        <v>1542966.903459293</v>
      </c>
      <c r="E854" s="899">
        <v>938866.5851138525</v>
      </c>
      <c r="F854" s="899">
        <v>337635.1463262294</v>
      </c>
      <c r="G854" s="899">
        <v>978179.2850525079</v>
      </c>
      <c r="H854" s="899"/>
    </row>
    <row r="855" spans="1:8" ht="12.75">
      <c r="A855" s="896" t="s">
        <v>879</v>
      </c>
      <c r="B855" s="896"/>
      <c r="C855" s="899">
        <v>47309.79506716335</v>
      </c>
      <c r="D855" s="899">
        <v>435371.0408385477</v>
      </c>
      <c r="E855" s="899">
        <v>373325.92094782594</v>
      </c>
      <c r="F855" s="899">
        <v>97018.06115362348</v>
      </c>
      <c r="G855" s="899">
        <v>286507.8205009697</v>
      </c>
      <c r="H855" s="899"/>
    </row>
    <row r="856" spans="1:8" ht="12.75">
      <c r="A856" s="896" t="s">
        <v>58</v>
      </c>
      <c r="B856" s="896"/>
      <c r="C856" s="899">
        <v>47010</v>
      </c>
      <c r="D856" s="899">
        <v>546723</v>
      </c>
      <c r="E856" s="899">
        <v>323925</v>
      </c>
      <c r="F856" s="899">
        <v>181639</v>
      </c>
      <c r="G856" s="899">
        <v>481206</v>
      </c>
      <c r="H856" s="899"/>
    </row>
    <row r="857" spans="1:8" ht="12.75">
      <c r="A857" s="896" t="s">
        <v>59</v>
      </c>
      <c r="B857" s="896"/>
      <c r="C857" s="900">
        <v>7496</v>
      </c>
      <c r="D857" s="900">
        <v>486614</v>
      </c>
      <c r="E857" s="900">
        <v>355911</v>
      </c>
      <c r="F857" s="900">
        <v>56065</v>
      </c>
      <c r="G857" s="900">
        <v>751232</v>
      </c>
      <c r="H857" s="899"/>
    </row>
    <row r="858" spans="1:8" ht="13.5" thickBot="1">
      <c r="A858" s="896" t="s">
        <v>187</v>
      </c>
      <c r="B858" s="896"/>
      <c r="C858" s="908">
        <v>483769.7070081461</v>
      </c>
      <c r="D858" s="908">
        <v>4286684.745043438</v>
      </c>
      <c r="E858" s="908">
        <v>4340827.625672281</v>
      </c>
      <c r="F858" s="908">
        <v>1348559.9863126706</v>
      </c>
      <c r="G858" s="908">
        <v>4466403.825016388</v>
      </c>
      <c r="H858" s="907"/>
    </row>
    <row r="859" spans="1:8" ht="13.5" thickTop="1">
      <c r="A859" s="896"/>
      <c r="B859" s="896"/>
      <c r="C859" s="907"/>
      <c r="D859" s="907"/>
      <c r="E859" s="907"/>
      <c r="F859" s="907"/>
      <c r="G859" s="907"/>
      <c r="H859" s="907"/>
    </row>
    <row r="860" spans="1:8" ht="12.75">
      <c r="A860" s="902" t="s">
        <v>881</v>
      </c>
      <c r="B860" s="896"/>
      <c r="C860" s="896"/>
      <c r="D860" s="896"/>
      <c r="E860" s="896"/>
      <c r="F860" s="896"/>
      <c r="G860" s="896"/>
      <c r="H860" s="950"/>
    </row>
    <row r="861" spans="1:8" ht="12.75">
      <c r="A861" s="896" t="s">
        <v>70</v>
      </c>
      <c r="B861" s="896"/>
      <c r="C861" s="907"/>
      <c r="D861" s="907">
        <v>138472</v>
      </c>
      <c r="E861" s="907">
        <v>36185</v>
      </c>
      <c r="F861" s="907"/>
      <c r="G861" s="907">
        <v>120485</v>
      </c>
      <c r="H861" s="907"/>
    </row>
    <row r="862" spans="1:8" ht="12.75">
      <c r="A862" s="896" t="s">
        <v>71</v>
      </c>
      <c r="B862" s="896"/>
      <c r="C862" s="898">
        <v>76951</v>
      </c>
      <c r="D862" s="900">
        <v>50152</v>
      </c>
      <c r="E862" s="900">
        <v>31021</v>
      </c>
      <c r="F862" s="898">
        <v>17976</v>
      </c>
      <c r="G862" s="900">
        <v>45141</v>
      </c>
      <c r="H862" s="907"/>
    </row>
    <row r="863" spans="1:8" ht="13.5" thickBot="1">
      <c r="A863" s="896" t="s">
        <v>880</v>
      </c>
      <c r="B863" s="896"/>
      <c r="C863" s="908">
        <v>76951</v>
      </c>
      <c r="D863" s="908">
        <v>188624</v>
      </c>
      <c r="E863" s="908">
        <v>67206</v>
      </c>
      <c r="F863" s="908">
        <v>17976</v>
      </c>
      <c r="G863" s="908">
        <v>165626</v>
      </c>
      <c r="H863" s="907"/>
    </row>
    <row r="864" spans="1:8" ht="14.25" thickBot="1" thickTop="1">
      <c r="A864" s="896" t="s">
        <v>882</v>
      </c>
      <c r="B864" s="896"/>
      <c r="C864" s="903">
        <v>0.24558964861540783</v>
      </c>
      <c r="D864" s="903">
        <v>0.059958907064434075</v>
      </c>
      <c r="E864" s="903">
        <v>0.02758466327839773</v>
      </c>
      <c r="F864" s="903">
        <v>0.01059468055717616</v>
      </c>
      <c r="G864" s="903">
        <v>0.07293504922987437</v>
      </c>
      <c r="H864" s="951"/>
    </row>
    <row r="865" spans="1:8" ht="13.5" thickTop="1">
      <c r="A865" s="896"/>
      <c r="B865" s="896"/>
      <c r="C865" s="896"/>
      <c r="D865" s="896"/>
      <c r="E865" s="896"/>
      <c r="F865" s="896"/>
      <c r="G865" s="896"/>
      <c r="H865" s="950"/>
    </row>
    <row r="866" spans="1:8" ht="12.75">
      <c r="A866" s="902" t="s">
        <v>687</v>
      </c>
      <c r="B866" s="896"/>
      <c r="C866" s="896"/>
      <c r="D866" s="896"/>
      <c r="E866" s="896"/>
      <c r="F866" s="896"/>
      <c r="G866" s="896"/>
      <c r="H866" s="950"/>
    </row>
    <row r="867" spans="1:8" ht="12.75">
      <c r="A867" s="896" t="s">
        <v>885</v>
      </c>
      <c r="B867" s="896"/>
      <c r="C867" s="904">
        <v>12400.477065403087</v>
      </c>
      <c r="D867" s="904">
        <v>10632.081431663128</v>
      </c>
      <c r="E867" s="904">
        <v>8807.298523320802</v>
      </c>
      <c r="F867" s="904">
        <v>11353.811123908043</v>
      </c>
      <c r="G867" s="904">
        <v>10620.770494563043</v>
      </c>
      <c r="H867" s="899"/>
    </row>
    <row r="868" spans="1:8" ht="12.75">
      <c r="A868" s="896" t="s">
        <v>886</v>
      </c>
      <c r="B868" s="896"/>
      <c r="C868" s="909">
        <v>707.9056085406347</v>
      </c>
      <c r="D868" s="909">
        <v>581.6905895854511</v>
      </c>
      <c r="E868" s="909">
        <v>586.7232774230058</v>
      </c>
      <c r="F868" s="909">
        <v>1088.5229252431807</v>
      </c>
      <c r="G868" s="909">
        <v>545.2735280339099</v>
      </c>
      <c r="H868" s="953"/>
    </row>
    <row r="869" spans="1:8" ht="12.75">
      <c r="A869" s="896" t="s">
        <v>883</v>
      </c>
      <c r="B869" s="896"/>
      <c r="C869" s="910">
        <v>0.057086965671318206</v>
      </c>
      <c r="D869" s="910">
        <v>0.05471088547658536</v>
      </c>
      <c r="E869" s="910">
        <v>0.0666178483526389</v>
      </c>
      <c r="F869" s="910">
        <v>0.09587291116293514</v>
      </c>
      <c r="G869" s="910">
        <v>0.05134029855113101</v>
      </c>
      <c r="H869" s="954"/>
    </row>
    <row r="870" spans="1:8" ht="12.75">
      <c r="A870" s="896" t="s">
        <v>887</v>
      </c>
      <c r="B870" s="896"/>
      <c r="C870" s="909">
        <v>779.6952374176354</v>
      </c>
      <c r="D870" s="909">
        <v>555.2880987508063</v>
      </c>
      <c r="E870" s="909">
        <v>671.4372352442723</v>
      </c>
      <c r="F870" s="909">
        <v>744.5679524340634</v>
      </c>
      <c r="G870" s="909">
        <v>797.3484268995944</v>
      </c>
      <c r="H870" s="953"/>
    </row>
    <row r="871" spans="1:8" ht="12.75">
      <c r="A871" s="896" t="s">
        <v>884</v>
      </c>
      <c r="B871" s="896"/>
      <c r="C871" s="910">
        <v>0.06287622914064805</v>
      </c>
      <c r="D871" s="910">
        <v>0.05222760024176612</v>
      </c>
      <c r="E871" s="910">
        <v>0.07623645700964683</v>
      </c>
      <c r="F871" s="910">
        <v>0.06557868052483323</v>
      </c>
      <c r="G871" s="910">
        <v>0.07507444279186438</v>
      </c>
      <c r="H871" s="954"/>
    </row>
    <row r="872" spans="1:8" ht="12.75">
      <c r="A872" s="896"/>
      <c r="B872" s="896"/>
      <c r="C872" s="896"/>
      <c r="D872" s="896"/>
      <c r="E872" s="896"/>
      <c r="F872" s="896"/>
      <c r="G872" s="896"/>
      <c r="H872" s="950"/>
    </row>
    <row r="873" spans="1:8" ht="12.75">
      <c r="A873" s="902" t="s">
        <v>888</v>
      </c>
      <c r="B873" s="896"/>
      <c r="C873" s="896"/>
      <c r="D873" s="896"/>
      <c r="E873" s="896"/>
      <c r="F873" s="896"/>
      <c r="G873" s="896"/>
      <c r="H873" s="950"/>
    </row>
    <row r="874" spans="1:8" ht="12.75">
      <c r="A874" s="896" t="s">
        <v>885</v>
      </c>
      <c r="B874" s="896"/>
      <c r="C874" s="911">
        <v>6</v>
      </c>
      <c r="D874" s="911">
        <v>25</v>
      </c>
      <c r="E874" s="911">
        <v>42</v>
      </c>
      <c r="F874" s="911">
        <v>16</v>
      </c>
      <c r="G874" s="911">
        <v>26</v>
      </c>
      <c r="H874" s="946"/>
    </row>
    <row r="875" spans="1:8" ht="12.75">
      <c r="A875" s="896" t="s">
        <v>886</v>
      </c>
      <c r="B875" s="896"/>
      <c r="C875" s="911">
        <v>9</v>
      </c>
      <c r="D875" s="911">
        <v>27</v>
      </c>
      <c r="E875" s="911">
        <v>23</v>
      </c>
      <c r="F875" s="911">
        <v>1</v>
      </c>
      <c r="G875" s="911">
        <v>34</v>
      </c>
      <c r="H875" s="946"/>
    </row>
    <row r="876" spans="1:8" ht="12.75">
      <c r="A876" s="896" t="s">
        <v>883</v>
      </c>
      <c r="B876" s="896"/>
      <c r="C876" s="911">
        <v>19</v>
      </c>
      <c r="D876" s="911">
        <v>24</v>
      </c>
      <c r="E876" s="911">
        <v>12</v>
      </c>
      <c r="F876" s="911">
        <v>2</v>
      </c>
      <c r="G876" s="911">
        <v>31</v>
      </c>
      <c r="H876" s="946"/>
    </row>
    <row r="877" spans="1:8" ht="12.75">
      <c r="A877" s="896" t="s">
        <v>891</v>
      </c>
      <c r="B877" s="896"/>
      <c r="C877" s="911">
        <v>-28</v>
      </c>
      <c r="D877" s="911">
        <v>23</v>
      </c>
      <c r="E877" s="911">
        <v>-30</v>
      </c>
      <c r="F877" s="911">
        <v>3</v>
      </c>
      <c r="G877" s="911">
        <v>-44</v>
      </c>
      <c r="H877" s="946"/>
    </row>
    <row r="878" spans="1:8" ht="12.75">
      <c r="A878" s="896" t="s">
        <v>892</v>
      </c>
      <c r="B878" s="896"/>
      <c r="C878" s="911">
        <v>-27</v>
      </c>
      <c r="D878" s="911">
        <v>21</v>
      </c>
      <c r="E878" s="911">
        <v>-42</v>
      </c>
      <c r="F878" s="911">
        <v>11</v>
      </c>
      <c r="G878" s="911">
        <v>-50</v>
      </c>
      <c r="H878" s="946"/>
    </row>
    <row r="879" spans="1:8" ht="12.75">
      <c r="A879" s="896" t="s">
        <v>887</v>
      </c>
      <c r="B879" s="896"/>
      <c r="C879" s="911">
        <v>11</v>
      </c>
      <c r="D879" s="911">
        <v>39</v>
      </c>
      <c r="E879" s="911">
        <v>22</v>
      </c>
      <c r="F879" s="911">
        <v>13</v>
      </c>
      <c r="G879" s="911">
        <v>10</v>
      </c>
      <c r="H879" s="946"/>
    </row>
    <row r="880" spans="1:8" ht="12.75">
      <c r="A880" s="896" t="s">
        <v>884</v>
      </c>
      <c r="B880" s="896"/>
      <c r="C880" s="911">
        <v>28</v>
      </c>
      <c r="D880" s="911">
        <v>37</v>
      </c>
      <c r="E880" s="911">
        <v>8</v>
      </c>
      <c r="F880" s="911">
        <v>24</v>
      </c>
      <c r="G880" s="911">
        <v>12</v>
      </c>
      <c r="H880" s="946"/>
    </row>
    <row r="881" spans="1:8" ht="12.75">
      <c r="A881" s="896" t="s">
        <v>889</v>
      </c>
      <c r="B881" s="896"/>
      <c r="C881" s="911">
        <v>22</v>
      </c>
      <c r="D881" s="911">
        <v>12</v>
      </c>
      <c r="E881" s="911">
        <v>23</v>
      </c>
      <c r="F881" s="911">
        <v>37</v>
      </c>
      <c r="G881" s="911">
        <v>14</v>
      </c>
      <c r="H881" s="946"/>
    </row>
    <row r="882" spans="1:8" ht="12.75">
      <c r="A882" s="896" t="s">
        <v>890</v>
      </c>
      <c r="B882" s="896"/>
      <c r="C882" s="911">
        <v>8</v>
      </c>
      <c r="D882" s="911">
        <v>22</v>
      </c>
      <c r="E882" s="911">
        <v>28</v>
      </c>
      <c r="F882" s="911">
        <v>39</v>
      </c>
      <c r="G882" s="911">
        <v>18</v>
      </c>
      <c r="H882" s="946"/>
    </row>
    <row r="883" spans="1:8" ht="12.75">
      <c r="A883" s="896"/>
      <c r="B883" s="896"/>
      <c r="C883" s="896"/>
      <c r="D883" s="896"/>
      <c r="E883" s="896"/>
      <c r="F883" s="896"/>
      <c r="G883" s="896"/>
      <c r="H883" s="950"/>
    </row>
    <row r="884" spans="1:8" ht="12.75">
      <c r="A884" s="896"/>
      <c r="B884" s="896"/>
      <c r="C884" s="896"/>
      <c r="D884" s="896"/>
      <c r="E884" s="896"/>
      <c r="F884" s="896"/>
      <c r="G884" s="896"/>
      <c r="H884" s="362"/>
    </row>
    <row r="885" spans="1:8" ht="12.75">
      <c r="A885" s="896"/>
      <c r="B885" s="896"/>
      <c r="C885" s="896"/>
      <c r="D885" s="896"/>
      <c r="E885" s="896"/>
      <c r="F885" s="896"/>
      <c r="G885" s="896"/>
      <c r="H885" s="362"/>
    </row>
    <row r="886" spans="1:8" ht="12.75">
      <c r="A886" s="896"/>
      <c r="B886" s="896"/>
      <c r="C886" s="896"/>
      <c r="D886" s="896"/>
      <c r="E886" s="896"/>
      <c r="F886" s="896"/>
      <c r="G886" s="896"/>
      <c r="H886" s="362"/>
    </row>
    <row r="887" spans="1:8" ht="12.75">
      <c r="A887" s="896"/>
      <c r="B887" s="896"/>
      <c r="C887" s="896"/>
      <c r="D887" s="896"/>
      <c r="E887" s="896"/>
      <c r="F887" s="896"/>
      <c r="G887" s="896"/>
      <c r="H887" s="362"/>
    </row>
    <row r="888" spans="1:8" ht="12.75">
      <c r="A888" s="896"/>
      <c r="B888" s="896"/>
      <c r="C888" s="896"/>
      <c r="D888" s="896"/>
      <c r="E888" s="896"/>
      <c r="F888" s="896"/>
      <c r="G888" s="896"/>
      <c r="H888" s="362"/>
    </row>
    <row r="889" spans="1:7" ht="12.75">
      <c r="A889" s="896"/>
      <c r="B889" s="896"/>
      <c r="C889" s="896"/>
      <c r="D889" s="896"/>
      <c r="E889" s="896"/>
      <c r="F889" s="896"/>
      <c r="G889" s="896"/>
    </row>
    <row r="890" spans="1:7" ht="12.75">
      <c r="A890" s="896"/>
      <c r="B890" s="896"/>
      <c r="C890" s="896"/>
      <c r="D890" s="896"/>
      <c r="E890" s="896"/>
      <c r="F890" s="896"/>
      <c r="G890" s="896"/>
    </row>
    <row r="891" spans="1:7" ht="12.75">
      <c r="A891" s="912" t="s">
        <v>383</v>
      </c>
      <c r="B891" s="945"/>
      <c r="C891" s="945"/>
      <c r="D891" s="945"/>
      <c r="E891" s="945"/>
      <c r="F891" s="945"/>
      <c r="G891" s="945"/>
    </row>
    <row r="892" spans="1:7" ht="12.75">
      <c r="A892" s="896"/>
      <c r="B892" s="896"/>
      <c r="C892" s="896"/>
      <c r="D892" s="896"/>
      <c r="E892" s="896"/>
      <c r="F892" s="896"/>
      <c r="G892" s="896"/>
    </row>
    <row r="893" spans="1:7" ht="12.75">
      <c r="A893" s="896"/>
      <c r="B893" s="896"/>
      <c r="C893" s="896"/>
      <c r="D893" s="896"/>
      <c r="E893" s="896"/>
      <c r="F893" s="896"/>
      <c r="G893" s="896"/>
    </row>
    <row r="894" spans="1:7" ht="12.75">
      <c r="A894" s="896"/>
      <c r="B894" s="896"/>
      <c r="C894" s="896"/>
      <c r="D894" s="896"/>
      <c r="E894" s="896"/>
      <c r="F894" s="896"/>
      <c r="G894" s="896"/>
    </row>
    <row r="895" spans="1:7" ht="12.75">
      <c r="A895" s="896"/>
      <c r="B895" s="896"/>
      <c r="C895" s="896"/>
      <c r="D895" s="896"/>
      <c r="E895" s="896"/>
      <c r="F895" s="896"/>
      <c r="G895" s="896"/>
    </row>
    <row r="896" spans="1:7" ht="12.75">
      <c r="A896" s="896"/>
      <c r="B896" s="896"/>
      <c r="C896" s="896"/>
      <c r="D896" s="896"/>
      <c r="E896" s="896"/>
      <c r="F896" s="896"/>
      <c r="G896" s="896"/>
    </row>
    <row r="897" spans="1:7" ht="12.75">
      <c r="A897" s="896"/>
      <c r="B897" s="896"/>
      <c r="C897" s="896"/>
      <c r="D897" s="896"/>
      <c r="E897" s="896"/>
      <c r="F897" s="896"/>
      <c r="G897" s="896"/>
    </row>
    <row r="898" spans="1:7" ht="12.75">
      <c r="A898" s="896"/>
      <c r="B898" s="896"/>
      <c r="C898" s="896"/>
      <c r="D898" s="896"/>
      <c r="E898" s="896"/>
      <c r="F898" s="896"/>
      <c r="G898" s="896"/>
    </row>
    <row r="899" spans="1:7" ht="12.75">
      <c r="A899" s="896"/>
      <c r="B899" s="896"/>
      <c r="C899" s="896"/>
      <c r="D899" s="896"/>
      <c r="E899" s="896"/>
      <c r="F899" s="896"/>
      <c r="G899" s="896"/>
    </row>
    <row r="900" spans="1:7" ht="12.75">
      <c r="A900" s="912" t="s">
        <v>975</v>
      </c>
      <c r="B900" s="364"/>
      <c r="C900" s="364"/>
      <c r="D900" s="364"/>
      <c r="E900" s="364"/>
      <c r="F900" s="364"/>
      <c r="G900" s="364"/>
    </row>
    <row r="901" spans="1:7" ht="12.75">
      <c r="A901" s="912" t="s">
        <v>1279</v>
      </c>
      <c r="B901" s="364"/>
      <c r="C901" s="364"/>
      <c r="D901" s="364"/>
      <c r="E901" s="364"/>
      <c r="F901" s="364"/>
      <c r="G901" s="364"/>
    </row>
    <row r="902" spans="1:7" ht="12.75">
      <c r="A902" s="912" t="s">
        <v>897</v>
      </c>
      <c r="B902" s="364"/>
      <c r="C902" s="364"/>
      <c r="D902" s="364"/>
      <c r="E902" s="364"/>
      <c r="F902" s="364"/>
      <c r="G902" s="364"/>
    </row>
    <row r="904" spans="1:7" ht="12.75">
      <c r="A904" s="896"/>
      <c r="B904" s="896"/>
      <c r="C904" s="897" t="s">
        <v>1140</v>
      </c>
      <c r="D904" s="897" t="s">
        <v>1145</v>
      </c>
      <c r="E904" s="897" t="s">
        <v>807</v>
      </c>
      <c r="F904" s="897" t="s">
        <v>1154</v>
      </c>
      <c r="G904" s="897" t="s">
        <v>384</v>
      </c>
    </row>
    <row r="905" spans="1:7" ht="12.75">
      <c r="A905" s="896" t="s">
        <v>852</v>
      </c>
      <c r="B905" s="896"/>
      <c r="C905" s="896"/>
      <c r="D905" s="896"/>
      <c r="E905" s="896"/>
      <c r="F905" s="896"/>
      <c r="G905" s="896"/>
    </row>
    <row r="906" spans="1:7" ht="12.75">
      <c r="A906" s="896" t="s">
        <v>568</v>
      </c>
      <c r="B906" s="896"/>
      <c r="C906" s="898">
        <v>958268</v>
      </c>
      <c r="D906" s="898">
        <v>181419</v>
      </c>
      <c r="E906" s="898">
        <v>290764</v>
      </c>
      <c r="F906" s="898">
        <v>355272</v>
      </c>
      <c r="G906" s="898">
        <v>163705</v>
      </c>
    </row>
    <row r="907" spans="1:7" ht="12.75">
      <c r="A907" s="896" t="s">
        <v>893</v>
      </c>
      <c r="B907" s="896"/>
      <c r="C907" s="899">
        <v>704183</v>
      </c>
      <c r="D907" s="899">
        <v>193453</v>
      </c>
      <c r="E907" s="899">
        <v>332467</v>
      </c>
      <c r="F907" s="899">
        <v>520736</v>
      </c>
      <c r="G907" s="899">
        <v>151965</v>
      </c>
    </row>
    <row r="908" spans="1:7" ht="12.75">
      <c r="A908" s="896" t="s">
        <v>894</v>
      </c>
      <c r="B908" s="896"/>
      <c r="C908" s="899">
        <v>302892.626</v>
      </c>
      <c r="D908" s="899">
        <v>198630.115</v>
      </c>
      <c r="E908" s="899">
        <v>99128.068</v>
      </c>
      <c r="F908" s="899">
        <v>235866.13282273358</v>
      </c>
      <c r="G908" s="899">
        <v>127053.49308989021</v>
      </c>
    </row>
    <row r="909" spans="1:7" ht="12.75">
      <c r="A909" s="896" t="s">
        <v>895</v>
      </c>
      <c r="B909" s="896"/>
      <c r="C909" s="900"/>
      <c r="D909" s="900"/>
      <c r="E909" s="900"/>
      <c r="F909" s="900">
        <v>1348</v>
      </c>
      <c r="G909" s="900">
        <v>85397</v>
      </c>
    </row>
    <row r="910" spans="1:7" ht="12.75">
      <c r="A910" s="896" t="s">
        <v>314</v>
      </c>
      <c r="B910" s="896"/>
      <c r="C910" s="899">
        <v>1007075.6259999999</v>
      </c>
      <c r="D910" s="899">
        <v>392083.115</v>
      </c>
      <c r="E910" s="899">
        <v>431595.06799999997</v>
      </c>
      <c r="F910" s="899">
        <v>757950.1328227336</v>
      </c>
      <c r="G910" s="899">
        <v>364415.4930898902</v>
      </c>
    </row>
    <row r="911" spans="1:7" ht="12.75">
      <c r="A911" s="896" t="s">
        <v>853</v>
      </c>
      <c r="B911" s="896"/>
      <c r="C911" s="899"/>
      <c r="D911" s="899"/>
      <c r="E911" s="899">
        <v>2000</v>
      </c>
      <c r="F911" s="899">
        <v>1220.81753</v>
      </c>
      <c r="G911" s="899"/>
    </row>
    <row r="912" spans="1:7" ht="12.75">
      <c r="A912" s="896" t="s">
        <v>854</v>
      </c>
      <c r="B912" s="896"/>
      <c r="C912" s="900"/>
      <c r="D912" s="900"/>
      <c r="E912" s="900">
        <v>21010.069</v>
      </c>
      <c r="F912" s="900">
        <v>68.214</v>
      </c>
      <c r="G912" s="900"/>
    </row>
    <row r="913" spans="1:7" ht="12.75">
      <c r="A913" s="896" t="s">
        <v>317</v>
      </c>
      <c r="B913" s="896"/>
      <c r="C913" s="900"/>
      <c r="D913" s="900"/>
      <c r="E913" s="900">
        <v>-23010.069</v>
      </c>
      <c r="F913" s="900">
        <v>-1289.03153</v>
      </c>
      <c r="G913" s="900"/>
    </row>
    <row r="914" spans="1:7" ht="12.75">
      <c r="A914" s="896" t="s">
        <v>855</v>
      </c>
      <c r="B914" s="896"/>
      <c r="C914" s="901">
        <v>1007075.6259999999</v>
      </c>
      <c r="D914" s="901">
        <v>392083.115</v>
      </c>
      <c r="E914" s="901">
        <v>408584.99899999995</v>
      </c>
      <c r="F914" s="901">
        <v>756661.1012927336</v>
      </c>
      <c r="G914" s="901">
        <v>364415.4930898902</v>
      </c>
    </row>
    <row r="915" spans="1:7" ht="12.75">
      <c r="A915" s="896" t="s">
        <v>856</v>
      </c>
      <c r="B915" s="896"/>
      <c r="C915" s="899"/>
      <c r="D915" s="899">
        <v>36132</v>
      </c>
      <c r="E915" s="899">
        <v>18068</v>
      </c>
      <c r="F915" s="899">
        <v>98888</v>
      </c>
      <c r="G915" s="899">
        <v>188732</v>
      </c>
    </row>
    <row r="916" spans="1:7" ht="12.75">
      <c r="A916" s="896" t="s">
        <v>476</v>
      </c>
      <c r="B916" s="896"/>
      <c r="C916" s="900"/>
      <c r="D916" s="900"/>
      <c r="E916" s="900">
        <v>1891</v>
      </c>
      <c r="F916" s="900"/>
      <c r="G916" s="900"/>
    </row>
    <row r="917" spans="1:7" ht="12.75">
      <c r="A917" s="896" t="s">
        <v>857</v>
      </c>
      <c r="B917" s="896"/>
      <c r="C917" s="901"/>
      <c r="D917" s="901">
        <v>36132</v>
      </c>
      <c r="E917" s="901">
        <v>19959</v>
      </c>
      <c r="F917" s="901">
        <v>98888</v>
      </c>
      <c r="G917" s="901">
        <v>188732</v>
      </c>
    </row>
    <row r="918" spans="1:7" ht="12.75">
      <c r="A918" s="896" t="s">
        <v>858</v>
      </c>
      <c r="B918" s="896"/>
      <c r="C918" s="901">
        <v>1965343.626</v>
      </c>
      <c r="D918" s="901">
        <v>609634.115</v>
      </c>
      <c r="E918" s="901">
        <v>719307.999</v>
      </c>
      <c r="F918" s="901">
        <v>1210821.1012927336</v>
      </c>
      <c r="G918" s="901">
        <v>716852.4930898902</v>
      </c>
    </row>
    <row r="919" spans="1:7" ht="12.75">
      <c r="A919" s="896" t="s">
        <v>859</v>
      </c>
      <c r="B919" s="896"/>
      <c r="C919" s="899"/>
      <c r="D919" s="899"/>
      <c r="E919" s="899"/>
      <c r="F919" s="899"/>
      <c r="G919" s="899"/>
    </row>
    <row r="920" spans="1:7" ht="12.75">
      <c r="A920" s="896" t="s">
        <v>861</v>
      </c>
      <c r="B920" s="896"/>
      <c r="C920" s="900"/>
      <c r="D920" s="900"/>
      <c r="E920" s="900"/>
      <c r="F920" s="900"/>
      <c r="G920" s="900"/>
    </row>
    <row r="921" spans="1:7" ht="12.75">
      <c r="A921" s="896" t="s">
        <v>860</v>
      </c>
      <c r="B921" s="896"/>
      <c r="C921" s="901"/>
      <c r="D921" s="901"/>
      <c r="E921" s="901"/>
      <c r="F921" s="901"/>
      <c r="G921" s="901"/>
    </row>
    <row r="922" spans="1:7" ht="12.75">
      <c r="A922" s="896" t="s">
        <v>862</v>
      </c>
      <c r="B922" s="896"/>
      <c r="C922" s="899">
        <v>743994.08083325</v>
      </c>
      <c r="D922" s="899">
        <v>0</v>
      </c>
      <c r="E922" s="899">
        <v>289875.75451999996</v>
      </c>
      <c r="F922" s="899">
        <v>722817.4218850001</v>
      </c>
      <c r="G922" s="899">
        <v>0</v>
      </c>
    </row>
    <row r="923" spans="1:7" ht="12.75">
      <c r="A923" s="896" t="s">
        <v>863</v>
      </c>
      <c r="B923" s="896"/>
      <c r="C923" s="899"/>
      <c r="D923" s="899"/>
      <c r="E923" s="899"/>
      <c r="F923" s="899"/>
      <c r="G923" s="899"/>
    </row>
    <row r="924" spans="1:7" ht="12.75">
      <c r="A924" s="896" t="s">
        <v>864</v>
      </c>
      <c r="B924" s="896"/>
      <c r="C924" s="900">
        <v>10327.534514713378</v>
      </c>
      <c r="D924" s="900">
        <v>2323.821555404478</v>
      </c>
      <c r="E924" s="900">
        <v>3846.8368191530353</v>
      </c>
      <c r="F924" s="900">
        <v>7370.701163140943</v>
      </c>
      <c r="G924" s="900">
        <v>2732.519776206629</v>
      </c>
    </row>
    <row r="925" spans="1:7" ht="12.75">
      <c r="A925" s="902" t="s">
        <v>865</v>
      </c>
      <c r="B925" s="896"/>
      <c r="C925" s="901">
        <v>2719665.2413479635</v>
      </c>
      <c r="D925" s="901">
        <v>611957.9365554044</v>
      </c>
      <c r="E925" s="901">
        <v>1013030.590339153</v>
      </c>
      <c r="F925" s="901">
        <v>1941009.2243408747</v>
      </c>
      <c r="G925" s="901">
        <v>719585.0128660968</v>
      </c>
    </row>
    <row r="926" spans="1:7" ht="12.75">
      <c r="A926" s="896" t="s">
        <v>866</v>
      </c>
      <c r="B926" s="896"/>
      <c r="C926" s="899">
        <v>14065.180503102523</v>
      </c>
      <c r="D926" s="899">
        <v>2343.9730613271877</v>
      </c>
      <c r="E926" s="899">
        <v>5423.502138677869</v>
      </c>
      <c r="F926" s="899">
        <v>4821.041190644762</v>
      </c>
      <c r="G926" s="899">
        <v>2692.346032115126</v>
      </c>
    </row>
    <row r="927" spans="1:7" ht="12.75">
      <c r="A927" s="896" t="s">
        <v>868</v>
      </c>
      <c r="B927" s="896"/>
      <c r="C927" s="899">
        <v>5842.033634162663</v>
      </c>
      <c r="D927" s="899">
        <v>973.5793620866862</v>
      </c>
      <c r="E927" s="899">
        <v>2252.67510090754</v>
      </c>
      <c r="F927" s="899">
        <v>2002.440337059143</v>
      </c>
      <c r="G927" s="899">
        <v>1118.2775842052986</v>
      </c>
    </row>
    <row r="928" spans="1:7" ht="12.75">
      <c r="A928" s="896" t="s">
        <v>867</v>
      </c>
      <c r="B928" s="896"/>
      <c r="C928" s="900">
        <v>42555.477230843666</v>
      </c>
      <c r="D928" s="900">
        <v>7091.902746574581</v>
      </c>
      <c r="E928" s="900">
        <v>16409.29682509426</v>
      </c>
      <c r="F928" s="900">
        <v>14586.496673269681</v>
      </c>
      <c r="G928" s="900">
        <v>8145.9367152774585</v>
      </c>
    </row>
    <row r="929" spans="1:7" ht="12.75">
      <c r="A929" s="896" t="s">
        <v>319</v>
      </c>
      <c r="B929" s="896"/>
      <c r="C929" s="901">
        <v>62462.69136810885</v>
      </c>
      <c r="D929" s="901">
        <v>10409.455169988454</v>
      </c>
      <c r="E929" s="901">
        <v>24085.47406467967</v>
      </c>
      <c r="F929" s="901">
        <v>21409.978200973586</v>
      </c>
      <c r="G929" s="901">
        <v>11956.560331597884</v>
      </c>
    </row>
    <row r="930" spans="1:7" ht="12.75">
      <c r="A930" s="896" t="s">
        <v>869</v>
      </c>
      <c r="B930" s="896"/>
      <c r="C930" s="899">
        <v>3955390</v>
      </c>
      <c r="D930" s="899">
        <v>621661</v>
      </c>
      <c r="E930" s="899">
        <v>1435824</v>
      </c>
      <c r="F930" s="899">
        <v>1063242</v>
      </c>
      <c r="G930" s="899">
        <v>693186</v>
      </c>
    </row>
    <row r="931" spans="1:7" ht="12.75">
      <c r="A931" s="896" t="s">
        <v>870</v>
      </c>
      <c r="B931" s="896"/>
      <c r="C931" s="900">
        <v>-281863</v>
      </c>
      <c r="D931" s="900">
        <v>-19324</v>
      </c>
      <c r="E931" s="900">
        <v>-238728</v>
      </c>
      <c r="F931" s="900"/>
      <c r="G931" s="900">
        <v>-28582</v>
      </c>
    </row>
    <row r="932" spans="1:7" ht="12.75">
      <c r="A932" s="896" t="s">
        <v>873</v>
      </c>
      <c r="B932" s="896"/>
      <c r="C932" s="901">
        <v>3673527</v>
      </c>
      <c r="D932" s="901">
        <v>602337</v>
      </c>
      <c r="E932" s="901">
        <v>1197096</v>
      </c>
      <c r="F932" s="901">
        <v>1063242</v>
      </c>
      <c r="G932" s="901">
        <v>664604</v>
      </c>
    </row>
    <row r="933" spans="1:7" ht="12.75">
      <c r="A933" s="896" t="s">
        <v>871</v>
      </c>
      <c r="B933" s="896"/>
      <c r="C933" s="899">
        <v>1234588</v>
      </c>
      <c r="D933" s="899">
        <v>215002</v>
      </c>
      <c r="E933" s="899">
        <v>712752</v>
      </c>
      <c r="F933" s="899">
        <v>617846</v>
      </c>
      <c r="G933" s="899">
        <v>274212</v>
      </c>
    </row>
    <row r="934" spans="1:7" ht="12.75">
      <c r="A934" s="896" t="s">
        <v>872</v>
      </c>
      <c r="B934" s="896"/>
      <c r="C934" s="900">
        <v>-3613</v>
      </c>
      <c r="D934" s="900"/>
      <c r="E934" s="900">
        <v>-18683</v>
      </c>
      <c r="F934" s="900"/>
      <c r="G934" s="900"/>
    </row>
    <row r="935" spans="1:7" ht="12.75">
      <c r="A935" s="896" t="s">
        <v>874</v>
      </c>
      <c r="B935" s="896"/>
      <c r="C935" s="901">
        <v>1230975</v>
      </c>
      <c r="D935" s="901">
        <v>215002</v>
      </c>
      <c r="E935" s="901">
        <v>694069</v>
      </c>
      <c r="F935" s="901">
        <v>617846</v>
      </c>
      <c r="G935" s="901">
        <v>274212</v>
      </c>
    </row>
    <row r="936" spans="1:7" ht="12.75">
      <c r="A936" s="902" t="s">
        <v>187</v>
      </c>
      <c r="B936" s="896"/>
      <c r="C936" s="900">
        <v>4966964.691368109</v>
      </c>
      <c r="D936" s="900">
        <v>827748.4551699884</v>
      </c>
      <c r="E936" s="900">
        <v>1915250.4740646796</v>
      </c>
      <c r="F936" s="900">
        <v>1702497.9782009735</v>
      </c>
      <c r="G936" s="900">
        <v>950772.5603315979</v>
      </c>
    </row>
    <row r="937" spans="1:7" ht="12.75">
      <c r="A937" s="902" t="s">
        <v>875</v>
      </c>
      <c r="B937" s="896"/>
      <c r="C937" s="896"/>
      <c r="D937" s="896"/>
      <c r="E937" s="896"/>
      <c r="F937" s="896"/>
      <c r="G937" s="896"/>
    </row>
    <row r="938" spans="1:7" ht="13.5" thickBot="1">
      <c r="A938" s="902" t="s">
        <v>876</v>
      </c>
      <c r="B938" s="896"/>
      <c r="C938" s="908">
        <v>-2247299.450020145</v>
      </c>
      <c r="D938" s="908">
        <v>-215790.518614584</v>
      </c>
      <c r="E938" s="908">
        <v>-902219.8837255266</v>
      </c>
      <c r="F938" s="908">
        <v>238511.24613990122</v>
      </c>
      <c r="G938" s="908">
        <v>-231187.54746550112</v>
      </c>
    </row>
    <row r="939" spans="1:7" ht="13.5" thickTop="1">
      <c r="A939" s="902" t="s">
        <v>877</v>
      </c>
      <c r="B939" s="896"/>
      <c r="C939" s="896"/>
      <c r="D939" s="896"/>
      <c r="E939" s="896"/>
      <c r="F939" s="896"/>
      <c r="G939" s="896"/>
    </row>
    <row r="940" spans="1:7" ht="13.5" thickBot="1">
      <c r="A940" s="902" t="s">
        <v>878</v>
      </c>
      <c r="B940" s="896"/>
      <c r="C940" s="903">
        <v>0.5475507498723239</v>
      </c>
      <c r="D940" s="903">
        <v>0.7393042327451174</v>
      </c>
      <c r="E940" s="903">
        <v>0.5289285156469524</v>
      </c>
      <c r="F940" s="903">
        <v>1.1400948777583486</v>
      </c>
      <c r="G940" s="903">
        <v>0.7568424278200976</v>
      </c>
    </row>
    <row r="941" spans="1:7" ht="13.5" thickTop="1">
      <c r="A941" s="896"/>
      <c r="B941" s="896"/>
      <c r="C941" s="896"/>
      <c r="D941" s="896"/>
      <c r="E941" s="896"/>
      <c r="F941" s="896"/>
      <c r="G941" s="896"/>
    </row>
    <row r="942" spans="1:7" ht="12.75">
      <c r="A942" s="896" t="s">
        <v>685</v>
      </c>
      <c r="B942" s="896"/>
      <c r="C942" s="904">
        <v>5909824</v>
      </c>
      <c r="D942" s="904">
        <v>957225</v>
      </c>
      <c r="E942" s="904">
        <v>1769912</v>
      </c>
      <c r="F942" s="904">
        <v>2567752</v>
      </c>
      <c r="G942" s="904">
        <v>1317343</v>
      </c>
    </row>
    <row r="943" spans="1:7" ht="12.75">
      <c r="A943" s="896" t="s">
        <v>99</v>
      </c>
      <c r="B943" s="896"/>
      <c r="C943" s="904">
        <v>69151</v>
      </c>
      <c r="D943" s="904">
        <v>11307</v>
      </c>
      <c r="E943" s="904">
        <v>19439</v>
      </c>
      <c r="F943" s="904">
        <v>22146</v>
      </c>
      <c r="G943" s="904">
        <v>13459</v>
      </c>
    </row>
    <row r="944" spans="1:7" ht="12.75">
      <c r="A944" s="896"/>
      <c r="B944" s="896"/>
      <c r="C944" s="904"/>
      <c r="D944" s="904"/>
      <c r="E944" s="904"/>
      <c r="F944" s="904"/>
      <c r="G944" s="904"/>
    </row>
    <row r="945" spans="1:7" ht="12.75">
      <c r="A945" s="912" t="s">
        <v>366</v>
      </c>
      <c r="B945" s="945"/>
      <c r="C945" s="948"/>
      <c r="D945" s="948"/>
      <c r="E945" s="948"/>
      <c r="F945" s="948"/>
      <c r="G945" s="948"/>
    </row>
    <row r="946" spans="1:7" ht="12.75">
      <c r="A946" s="896"/>
      <c r="B946" s="896"/>
      <c r="C946" s="904"/>
      <c r="D946" s="904"/>
      <c r="E946" s="904"/>
      <c r="F946" s="904"/>
      <c r="G946" s="904"/>
    </row>
    <row r="947" spans="1:7" ht="12.75">
      <c r="A947" s="912" t="s">
        <v>975</v>
      </c>
      <c r="B947" s="364"/>
      <c r="C947" s="364"/>
      <c r="D947" s="364"/>
      <c r="E947" s="364"/>
      <c r="F947" s="364"/>
      <c r="G947" s="364"/>
    </row>
    <row r="948" spans="1:7" ht="12.75">
      <c r="A948" s="912" t="s">
        <v>1279</v>
      </c>
      <c r="B948" s="364"/>
      <c r="C948" s="364"/>
      <c r="D948" s="364"/>
      <c r="E948" s="364"/>
      <c r="F948" s="364"/>
      <c r="G948" s="364"/>
    </row>
    <row r="949" spans="1:7" ht="12.75">
      <c r="A949" s="912" t="s">
        <v>897</v>
      </c>
      <c r="B949" s="364"/>
      <c r="C949" s="364"/>
      <c r="D949" s="364"/>
      <c r="E949" s="364"/>
      <c r="F949" s="364"/>
      <c r="G949" s="364"/>
    </row>
    <row r="951" spans="1:7" ht="12.75">
      <c r="A951" s="896"/>
      <c r="B951" s="896"/>
      <c r="C951" s="897" t="s">
        <v>1140</v>
      </c>
      <c r="D951" s="897" t="s">
        <v>1145</v>
      </c>
      <c r="E951" s="897" t="s">
        <v>807</v>
      </c>
      <c r="F951" s="897" t="s">
        <v>1154</v>
      </c>
      <c r="G951" s="897" t="s">
        <v>384</v>
      </c>
    </row>
    <row r="952" spans="1:7" ht="12.75">
      <c r="A952" s="902" t="s">
        <v>54</v>
      </c>
      <c r="B952" s="896"/>
      <c r="C952" s="896"/>
      <c r="D952" s="896"/>
      <c r="E952" s="896"/>
      <c r="F952" s="896"/>
      <c r="G952" s="896"/>
    </row>
    <row r="953" spans="1:7" ht="12.75">
      <c r="A953" s="896" t="s">
        <v>55</v>
      </c>
      <c r="B953" s="896"/>
      <c r="C953" s="907">
        <v>1954703.1805031025</v>
      </c>
      <c r="D953" s="907">
        <v>404758.9730613272</v>
      </c>
      <c r="E953" s="907">
        <v>959492.5021386779</v>
      </c>
      <c r="F953" s="907">
        <v>874674.0411906447</v>
      </c>
      <c r="G953" s="907">
        <v>261081.34603211514</v>
      </c>
    </row>
    <row r="954" spans="1:7" ht="12.75">
      <c r="A954" s="896" t="s">
        <v>56</v>
      </c>
      <c r="B954" s="896"/>
      <c r="C954" s="899">
        <v>2206367.0336341625</v>
      </c>
      <c r="D954" s="899">
        <v>176226.5793620867</v>
      </c>
      <c r="E954" s="899">
        <v>579598.6751009076</v>
      </c>
      <c r="F954" s="899">
        <v>354455.44033705915</v>
      </c>
      <c r="G954" s="899">
        <v>419509.2775842053</v>
      </c>
    </row>
    <row r="955" spans="1:7" ht="12.75">
      <c r="A955" s="896" t="s">
        <v>879</v>
      </c>
      <c r="B955" s="896"/>
      <c r="C955" s="899">
        <v>257926.47723084368</v>
      </c>
      <c r="D955" s="899">
        <v>157334.90274657457</v>
      </c>
      <c r="E955" s="899">
        <v>238026.29682509426</v>
      </c>
      <c r="F955" s="899">
        <v>159120.4966732697</v>
      </c>
      <c r="G955" s="899">
        <v>89750.93671527746</v>
      </c>
    </row>
    <row r="956" spans="1:7" ht="12.75">
      <c r="A956" s="896" t="s">
        <v>58</v>
      </c>
      <c r="B956" s="896"/>
      <c r="C956" s="899">
        <v>320697</v>
      </c>
      <c r="D956" s="899">
        <v>62681</v>
      </c>
      <c r="E956" s="899">
        <v>117726</v>
      </c>
      <c r="F956" s="899">
        <v>212595</v>
      </c>
      <c r="G956" s="899">
        <v>98039</v>
      </c>
    </row>
    <row r="957" spans="1:7" ht="12.75">
      <c r="A957" s="896" t="s">
        <v>59</v>
      </c>
      <c r="B957" s="896"/>
      <c r="C957" s="900">
        <v>227271</v>
      </c>
      <c r="D957" s="900">
        <v>26747</v>
      </c>
      <c r="E957" s="900">
        <v>20407</v>
      </c>
      <c r="F957" s="900">
        <v>101653</v>
      </c>
      <c r="G957" s="900">
        <v>82392</v>
      </c>
    </row>
    <row r="958" spans="1:7" ht="13.5" thickBot="1">
      <c r="A958" s="896" t="s">
        <v>187</v>
      </c>
      <c r="B958" s="896"/>
      <c r="C958" s="908">
        <v>4966964.691368109</v>
      </c>
      <c r="D958" s="908">
        <v>827748.4551699884</v>
      </c>
      <c r="E958" s="908">
        <v>1915250.4740646798</v>
      </c>
      <c r="F958" s="908">
        <v>1702497.9782009735</v>
      </c>
      <c r="G958" s="908">
        <v>950772.5603315979</v>
      </c>
    </row>
    <row r="959" spans="1:7" ht="13.5" thickTop="1">
      <c r="A959" s="896"/>
      <c r="B959" s="896"/>
      <c r="C959" s="907"/>
      <c r="D959" s="907"/>
      <c r="E959" s="907"/>
      <c r="F959" s="907"/>
      <c r="G959" s="907"/>
    </row>
    <row r="960" spans="1:7" ht="12.75">
      <c r="A960" s="902" t="s">
        <v>881</v>
      </c>
      <c r="B960" s="896"/>
      <c r="C960" s="896"/>
      <c r="D960" s="896"/>
      <c r="E960" s="896"/>
      <c r="F960" s="896"/>
      <c r="G960" s="896"/>
    </row>
    <row r="961" spans="1:7" ht="12.75">
      <c r="A961" s="896" t="s">
        <v>70</v>
      </c>
      <c r="B961" s="896"/>
      <c r="C961" s="907"/>
      <c r="D961" s="907">
        <v>3121</v>
      </c>
      <c r="E961" s="907"/>
      <c r="F961" s="907"/>
      <c r="G961" s="907"/>
    </row>
    <row r="962" spans="1:7" ht="12.75">
      <c r="A962" s="896" t="s">
        <v>71</v>
      </c>
      <c r="B962" s="896"/>
      <c r="C962" s="900"/>
      <c r="D962" s="900">
        <v>93869</v>
      </c>
      <c r="E962" s="900"/>
      <c r="F962" s="898">
        <v>16586</v>
      </c>
      <c r="G962" s="900"/>
    </row>
    <row r="963" spans="1:7" ht="13.5" thickBot="1">
      <c r="A963" s="896" t="s">
        <v>880</v>
      </c>
      <c r="B963" s="896"/>
      <c r="C963" s="908">
        <v>0</v>
      </c>
      <c r="D963" s="908">
        <v>96990</v>
      </c>
      <c r="E963" s="908">
        <v>0</v>
      </c>
      <c r="F963" s="908">
        <v>16586</v>
      </c>
      <c r="G963" s="908">
        <v>0</v>
      </c>
    </row>
    <row r="964" spans="1:7" ht="14.25" thickBot="1" thickTop="1">
      <c r="A964" s="896" t="s">
        <v>882</v>
      </c>
      <c r="B964" s="896"/>
      <c r="C964" s="903">
        <v>0</v>
      </c>
      <c r="D964" s="903">
        <v>0.15909542726295756</v>
      </c>
      <c r="E964" s="903">
        <v>0</v>
      </c>
      <c r="F964" s="903">
        <v>0.01369814251031135</v>
      </c>
      <c r="G964" s="903">
        <v>0</v>
      </c>
    </row>
    <row r="965" spans="1:7" ht="13.5" thickTop="1">
      <c r="A965" s="896"/>
      <c r="B965" s="896"/>
      <c r="C965" s="896"/>
      <c r="D965" s="896"/>
      <c r="E965" s="896"/>
      <c r="F965" s="896"/>
      <c r="G965" s="896"/>
    </row>
    <row r="966" spans="1:7" ht="12.75">
      <c r="A966" s="902" t="s">
        <v>687</v>
      </c>
      <c r="B966" s="896"/>
      <c r="C966" s="896"/>
      <c r="D966" s="896"/>
      <c r="E966" s="896"/>
      <c r="F966" s="896"/>
      <c r="G966" s="896"/>
    </row>
    <row r="967" spans="1:7" ht="12.75">
      <c r="A967" s="896" t="s">
        <v>885</v>
      </c>
      <c r="B967" s="896"/>
      <c r="C967" s="904">
        <v>11701.02527587962</v>
      </c>
      <c r="D967" s="904">
        <v>11812.269842513515</v>
      </c>
      <c r="E967" s="904">
        <v>10983.031924751062</v>
      </c>
      <c r="F967" s="904">
        <v>8624.66468724394</v>
      </c>
      <c r="G967" s="904">
        <v>10216.777255430059</v>
      </c>
    </row>
    <row r="968" spans="1:7" ht="12.75">
      <c r="A968" s="896" t="s">
        <v>886</v>
      </c>
      <c r="B968" s="896"/>
      <c r="C968" s="909">
        <v>460.1939484742631</v>
      </c>
      <c r="D968" s="909">
        <v>639.3041725356154</v>
      </c>
      <c r="E968" s="909">
        <v>572.3621232802269</v>
      </c>
      <c r="F968" s="909">
        <v>755.9177149276389</v>
      </c>
      <c r="G968" s="909">
        <v>546.2396755181428</v>
      </c>
    </row>
    <row r="969" spans="1:7" ht="12.75">
      <c r="A969" s="896" t="s">
        <v>883</v>
      </c>
      <c r="B969" s="896"/>
      <c r="C969" s="910">
        <v>0.03932936965984531</v>
      </c>
      <c r="D969" s="910">
        <v>0.05412204267758065</v>
      </c>
      <c r="E969" s="910">
        <v>0.052113307800769226</v>
      </c>
      <c r="F969" s="910">
        <v>0.08764604101602433</v>
      </c>
      <c r="G969" s="910">
        <v>0.05346496863556704</v>
      </c>
    </row>
    <row r="970" spans="1:7" ht="12.75">
      <c r="A970" s="896" t="s">
        <v>887</v>
      </c>
      <c r="B970" s="896"/>
      <c r="C970" s="909">
        <v>840.4589868273756</v>
      </c>
      <c r="D970" s="909">
        <v>864.7376062785536</v>
      </c>
      <c r="E970" s="909">
        <v>1082.116214854004</v>
      </c>
      <c r="F970" s="909">
        <v>663.030533400801</v>
      </c>
      <c r="G970" s="909">
        <v>721.7350077630488</v>
      </c>
    </row>
    <row r="971" spans="1:7" ht="12.75">
      <c r="A971" s="896" t="s">
        <v>884</v>
      </c>
      <c r="B971" s="896"/>
      <c r="C971" s="910">
        <v>0.07182780713754115</v>
      </c>
      <c r="D971" s="910">
        <v>0.07320672637923308</v>
      </c>
      <c r="E971" s="910">
        <v>0.09852618314031997</v>
      </c>
      <c r="F971" s="910">
        <v>0.07687609402153768</v>
      </c>
      <c r="G971" s="910">
        <v>0.07064213985672026</v>
      </c>
    </row>
    <row r="972" spans="1:7" ht="12.75">
      <c r="A972" s="896"/>
      <c r="B972" s="896"/>
      <c r="C972" s="896"/>
      <c r="D972" s="896"/>
      <c r="E972" s="896"/>
      <c r="F972" s="896"/>
      <c r="G972" s="896"/>
    </row>
    <row r="973" spans="1:7" ht="12.75">
      <c r="A973" s="902" t="s">
        <v>888</v>
      </c>
      <c r="B973" s="896"/>
      <c r="C973" s="896"/>
      <c r="D973" s="896"/>
      <c r="E973" s="896"/>
      <c r="F973" s="896"/>
      <c r="G973" s="896"/>
    </row>
    <row r="974" spans="1:7" ht="12.75">
      <c r="A974" s="896" t="s">
        <v>885</v>
      </c>
      <c r="B974" s="896"/>
      <c r="C974" s="911">
        <v>10</v>
      </c>
      <c r="D974" s="911">
        <v>8</v>
      </c>
      <c r="E974" s="911">
        <v>22</v>
      </c>
      <c r="F974" s="911">
        <v>44</v>
      </c>
      <c r="G974" s="911">
        <v>31</v>
      </c>
    </row>
    <row r="975" spans="1:7" ht="12.75">
      <c r="A975" s="896" t="s">
        <v>886</v>
      </c>
      <c r="B975" s="896"/>
      <c r="C975" s="911">
        <v>48</v>
      </c>
      <c r="D975" s="911">
        <v>17</v>
      </c>
      <c r="E975" s="911">
        <v>29</v>
      </c>
      <c r="F975" s="911">
        <v>7</v>
      </c>
      <c r="G975" s="911">
        <v>33</v>
      </c>
    </row>
    <row r="976" spans="1:7" ht="12.75">
      <c r="A976" s="896" t="s">
        <v>883</v>
      </c>
      <c r="B976" s="896"/>
      <c r="C976" s="911">
        <v>48</v>
      </c>
      <c r="D976" s="911">
        <v>26</v>
      </c>
      <c r="E976" s="911">
        <v>29</v>
      </c>
      <c r="F976" s="911">
        <v>3</v>
      </c>
      <c r="G976" s="911">
        <v>27</v>
      </c>
    </row>
    <row r="977" spans="1:7" ht="12.75">
      <c r="A977" s="896" t="s">
        <v>891</v>
      </c>
      <c r="B977" s="896"/>
      <c r="C977" s="911">
        <v>-47</v>
      </c>
      <c r="D977" s="911">
        <v>-41</v>
      </c>
      <c r="E977" s="911">
        <v>-48</v>
      </c>
      <c r="F977" s="911">
        <v>14</v>
      </c>
      <c r="G977" s="911">
        <v>-40</v>
      </c>
    </row>
    <row r="978" spans="1:7" ht="12.75">
      <c r="A978" s="896" t="s">
        <v>892</v>
      </c>
      <c r="B978" s="896"/>
      <c r="C978" s="911">
        <v>-51</v>
      </c>
      <c r="D978" s="911">
        <v>-34</v>
      </c>
      <c r="E978" s="911">
        <v>-47</v>
      </c>
      <c r="F978" s="911">
        <v>20</v>
      </c>
      <c r="G978" s="911">
        <v>-36</v>
      </c>
    </row>
    <row r="979" spans="1:7" ht="12.75">
      <c r="A979" s="896" t="s">
        <v>887</v>
      </c>
      <c r="B979" s="896"/>
      <c r="C979" s="911">
        <v>8</v>
      </c>
      <c r="D979" s="911">
        <v>6</v>
      </c>
      <c r="E979" s="911">
        <v>3</v>
      </c>
      <c r="F979" s="911">
        <v>23</v>
      </c>
      <c r="G979" s="911">
        <v>14</v>
      </c>
    </row>
    <row r="980" spans="1:7" ht="12.75">
      <c r="A980" s="896" t="s">
        <v>884</v>
      </c>
      <c r="B980" s="896"/>
      <c r="C980" s="911">
        <v>15</v>
      </c>
      <c r="D980" s="911">
        <v>14</v>
      </c>
      <c r="E980" s="911">
        <v>2</v>
      </c>
      <c r="F980" s="911">
        <v>7</v>
      </c>
      <c r="G980" s="911">
        <v>18</v>
      </c>
    </row>
    <row r="981" spans="1:7" ht="12.75">
      <c r="A981" s="896" t="s">
        <v>889</v>
      </c>
      <c r="B981" s="896"/>
      <c r="C981" s="911">
        <v>49</v>
      </c>
      <c r="D981" s="911">
        <v>20</v>
      </c>
      <c r="E981" s="911">
        <v>50</v>
      </c>
      <c r="F981" s="911">
        <v>39</v>
      </c>
      <c r="G981" s="911">
        <v>51</v>
      </c>
    </row>
    <row r="982" spans="1:7" ht="12.75">
      <c r="A982" s="896" t="s">
        <v>890</v>
      </c>
      <c r="B982" s="896"/>
      <c r="C982" s="911">
        <v>49</v>
      </c>
      <c r="D982" s="911">
        <v>13</v>
      </c>
      <c r="E982" s="911">
        <v>50</v>
      </c>
      <c r="F982" s="911">
        <v>37</v>
      </c>
      <c r="G982" s="911">
        <v>51</v>
      </c>
    </row>
    <row r="983" spans="1:7" ht="12.75">
      <c r="A983" s="896"/>
      <c r="B983" s="896"/>
      <c r="C983" s="896"/>
      <c r="D983" s="896"/>
      <c r="E983" s="896"/>
      <c r="F983" s="896"/>
      <c r="G983" s="896"/>
    </row>
    <row r="984" spans="1:7" ht="12.75">
      <c r="A984" s="896"/>
      <c r="B984" s="896"/>
      <c r="C984" s="896"/>
      <c r="D984" s="896"/>
      <c r="E984" s="896"/>
      <c r="F984" s="896"/>
      <c r="G984" s="896"/>
    </row>
    <row r="985" spans="1:7" ht="12.75">
      <c r="A985" s="896"/>
      <c r="B985" s="896"/>
      <c r="C985" s="896"/>
      <c r="D985" s="896"/>
      <c r="E985" s="896"/>
      <c r="F985" s="896"/>
      <c r="G985" s="896"/>
    </row>
    <row r="986" spans="1:7" ht="12.75">
      <c r="A986" s="896"/>
      <c r="B986" s="896"/>
      <c r="C986" s="896"/>
      <c r="D986" s="896"/>
      <c r="E986" s="896"/>
      <c r="F986" s="896"/>
      <c r="G986" s="896"/>
    </row>
    <row r="987" spans="1:7" ht="12.75">
      <c r="A987" s="896"/>
      <c r="B987" s="896"/>
      <c r="C987" s="896"/>
      <c r="D987" s="896"/>
      <c r="E987" s="896"/>
      <c r="F987" s="896"/>
      <c r="G987" s="896"/>
    </row>
    <row r="988" spans="1:7" ht="12.75">
      <c r="A988" s="896"/>
      <c r="B988" s="896"/>
      <c r="C988" s="896"/>
      <c r="D988" s="896"/>
      <c r="E988" s="896"/>
      <c r="F988" s="896"/>
      <c r="G988" s="896"/>
    </row>
    <row r="989" spans="1:7" ht="12.75">
      <c r="A989" s="896"/>
      <c r="B989" s="896"/>
      <c r="C989" s="896"/>
      <c r="D989" s="896"/>
      <c r="E989" s="896"/>
      <c r="F989" s="896"/>
      <c r="G989" s="896"/>
    </row>
    <row r="990" spans="1:7" ht="12.75">
      <c r="A990" s="896"/>
      <c r="B990" s="896"/>
      <c r="C990" s="896"/>
      <c r="D990" s="896"/>
      <c r="E990" s="896"/>
      <c r="F990" s="896"/>
      <c r="G990" s="896"/>
    </row>
    <row r="991" spans="1:7" ht="12.75">
      <c r="A991" s="912" t="s">
        <v>372</v>
      </c>
      <c r="B991" s="945"/>
      <c r="C991" s="945"/>
      <c r="D991" s="945"/>
      <c r="E991" s="945"/>
      <c r="F991" s="945"/>
      <c r="G991" s="945"/>
    </row>
    <row r="992" spans="1:7" ht="12.75">
      <c r="A992" s="896"/>
      <c r="B992" s="896"/>
      <c r="C992" s="896"/>
      <c r="D992" s="896"/>
      <c r="E992" s="896"/>
      <c r="F992" s="896"/>
      <c r="G992" s="896"/>
    </row>
    <row r="993" spans="1:7" ht="12.75">
      <c r="A993" s="896"/>
      <c r="B993" s="896"/>
      <c r="C993" s="896"/>
      <c r="D993" s="896"/>
      <c r="E993" s="896"/>
      <c r="F993" s="896"/>
      <c r="G993" s="896"/>
    </row>
    <row r="994" spans="1:7" ht="12.75">
      <c r="A994" s="896"/>
      <c r="B994" s="896"/>
      <c r="C994" s="896"/>
      <c r="D994" s="896"/>
      <c r="E994" s="896"/>
      <c r="F994" s="896"/>
      <c r="G994" s="896"/>
    </row>
    <row r="995" spans="1:7" ht="12.75">
      <c r="A995" s="896"/>
      <c r="B995" s="896"/>
      <c r="C995" s="896"/>
      <c r="D995" s="896"/>
      <c r="E995" s="896"/>
      <c r="F995" s="896"/>
      <c r="G995" s="896"/>
    </row>
    <row r="996" spans="1:7" ht="12.75">
      <c r="A996" s="896"/>
      <c r="B996" s="896"/>
      <c r="C996" s="896"/>
      <c r="D996" s="896"/>
      <c r="E996" s="896"/>
      <c r="F996" s="896"/>
      <c r="G996" s="896"/>
    </row>
    <row r="997" spans="1:7" ht="12.75">
      <c r="A997" s="896"/>
      <c r="B997" s="896"/>
      <c r="C997" s="896"/>
      <c r="D997" s="896"/>
      <c r="E997" s="896"/>
      <c r="F997" s="896"/>
      <c r="G997" s="896"/>
    </row>
    <row r="998" spans="1:7" ht="12.75">
      <c r="A998" s="896"/>
      <c r="B998" s="896"/>
      <c r="C998" s="896"/>
      <c r="D998" s="896"/>
      <c r="E998" s="896"/>
      <c r="F998" s="896"/>
      <c r="G998" s="896"/>
    </row>
    <row r="999" spans="1:7" ht="12.75">
      <c r="A999" s="896"/>
      <c r="B999" s="896"/>
      <c r="C999" s="896"/>
      <c r="D999" s="896"/>
      <c r="E999" s="896"/>
      <c r="F999" s="896"/>
      <c r="G999" s="896"/>
    </row>
    <row r="1000" spans="1:7" ht="12.75">
      <c r="A1000" s="912" t="s">
        <v>975</v>
      </c>
      <c r="B1000" s="364"/>
      <c r="C1000" s="364"/>
      <c r="D1000" s="364"/>
      <c r="E1000" s="364"/>
      <c r="F1000" s="364"/>
      <c r="G1000" s="364"/>
    </row>
    <row r="1001" spans="1:7" ht="12.75">
      <c r="A1001" s="912" t="s">
        <v>1279</v>
      </c>
      <c r="B1001" s="364"/>
      <c r="C1001" s="364"/>
      <c r="D1001" s="364"/>
      <c r="E1001" s="364"/>
      <c r="F1001" s="364"/>
      <c r="G1001" s="364"/>
    </row>
    <row r="1002" spans="1:7" ht="12.75">
      <c r="A1002" s="912" t="s">
        <v>897</v>
      </c>
      <c r="B1002" s="364"/>
      <c r="C1002" s="364"/>
      <c r="D1002" s="364"/>
      <c r="E1002" s="364"/>
      <c r="F1002" s="364"/>
      <c r="G1002" s="364"/>
    </row>
    <row r="1004" spans="1:7" ht="12.75">
      <c r="A1004" s="896"/>
      <c r="B1004" s="896"/>
      <c r="C1004" s="897" t="s">
        <v>1252</v>
      </c>
      <c r="D1004" s="897"/>
      <c r="E1004" s="897"/>
      <c r="F1004" s="897"/>
      <c r="G1004" s="897"/>
    </row>
    <row r="1005" spans="1:7" ht="12.75">
      <c r="A1005" s="896" t="s">
        <v>852</v>
      </c>
      <c r="B1005" s="896"/>
      <c r="C1005" s="896"/>
      <c r="D1005" s="950"/>
      <c r="E1005" s="950"/>
      <c r="F1005" s="950"/>
      <c r="G1005" s="950"/>
    </row>
    <row r="1006" spans="1:7" ht="12.75">
      <c r="A1006" s="896" t="s">
        <v>568</v>
      </c>
      <c r="B1006" s="896"/>
      <c r="C1006" s="898">
        <v>188896</v>
      </c>
      <c r="D1006" s="907"/>
      <c r="E1006" s="907"/>
      <c r="F1006" s="907"/>
      <c r="G1006" s="907"/>
    </row>
    <row r="1007" spans="1:7" ht="12.75">
      <c r="A1007" s="896" t="s">
        <v>893</v>
      </c>
      <c r="B1007" s="896"/>
      <c r="C1007" s="899">
        <v>105251</v>
      </c>
      <c r="D1007" s="899"/>
      <c r="E1007" s="899"/>
      <c r="F1007" s="899"/>
      <c r="G1007" s="899"/>
    </row>
    <row r="1008" spans="1:7" ht="12.75">
      <c r="A1008" s="896" t="s">
        <v>894</v>
      </c>
      <c r="B1008" s="896"/>
      <c r="C1008" s="899">
        <v>73188.757</v>
      </c>
      <c r="D1008" s="899"/>
      <c r="E1008" s="899"/>
      <c r="F1008" s="899"/>
      <c r="G1008" s="899"/>
    </row>
    <row r="1009" spans="1:7" ht="12.75">
      <c r="A1009" s="896" t="s">
        <v>895</v>
      </c>
      <c r="B1009" s="896"/>
      <c r="C1009" s="900"/>
      <c r="D1009" s="899"/>
      <c r="E1009" s="899"/>
      <c r="F1009" s="899"/>
      <c r="G1009" s="899"/>
    </row>
    <row r="1010" spans="1:7" ht="12.75">
      <c r="A1010" s="896" t="s">
        <v>314</v>
      </c>
      <c r="B1010" s="896"/>
      <c r="C1010" s="899">
        <v>178439.75699999998</v>
      </c>
      <c r="D1010" s="899"/>
      <c r="E1010" s="899"/>
      <c r="F1010" s="899"/>
      <c r="G1010" s="899"/>
    </row>
    <row r="1011" spans="1:7" ht="12.75">
      <c r="A1011" s="896" t="s">
        <v>853</v>
      </c>
      <c r="B1011" s="896"/>
      <c r="C1011" s="899">
        <v>1264.771</v>
      </c>
      <c r="D1011" s="899"/>
      <c r="E1011" s="899"/>
      <c r="F1011" s="899"/>
      <c r="G1011" s="899"/>
    </row>
    <row r="1012" spans="1:7" ht="12.75">
      <c r="A1012" s="896" t="s">
        <v>854</v>
      </c>
      <c r="B1012" s="896"/>
      <c r="C1012" s="900">
        <v>8323.336</v>
      </c>
      <c r="D1012" s="899"/>
      <c r="E1012" s="899"/>
      <c r="F1012" s="899"/>
      <c r="G1012" s="899"/>
    </row>
    <row r="1013" spans="1:7" ht="12.75">
      <c r="A1013" s="896" t="s">
        <v>317</v>
      </c>
      <c r="B1013" s="896"/>
      <c r="C1013" s="900">
        <v>-9588.107</v>
      </c>
      <c r="D1013" s="899"/>
      <c r="E1013" s="899"/>
      <c r="F1013" s="899"/>
      <c r="G1013" s="899"/>
    </row>
    <row r="1014" spans="1:7" ht="12.75">
      <c r="A1014" s="896" t="s">
        <v>855</v>
      </c>
      <c r="B1014" s="896"/>
      <c r="C1014" s="901">
        <v>168851.65</v>
      </c>
      <c r="D1014" s="899"/>
      <c r="E1014" s="899"/>
      <c r="F1014" s="899"/>
      <c r="G1014" s="899"/>
    </row>
    <row r="1015" spans="1:7" ht="12.75">
      <c r="A1015" s="896" t="s">
        <v>856</v>
      </c>
      <c r="B1015" s="896"/>
      <c r="C1015" s="899"/>
      <c r="D1015" s="899"/>
      <c r="E1015" s="899"/>
      <c r="F1015" s="899"/>
      <c r="G1015" s="899"/>
    </row>
    <row r="1016" spans="1:7" ht="12.75">
      <c r="A1016" s="896" t="s">
        <v>476</v>
      </c>
      <c r="B1016" s="896"/>
      <c r="C1016" s="900"/>
      <c r="D1016" s="899"/>
      <c r="E1016" s="899"/>
      <c r="F1016" s="899"/>
      <c r="G1016" s="899"/>
    </row>
    <row r="1017" spans="1:7" ht="12.75">
      <c r="A1017" s="896" t="s">
        <v>857</v>
      </c>
      <c r="B1017" s="896"/>
      <c r="C1017" s="901"/>
      <c r="D1017" s="899"/>
      <c r="E1017" s="899"/>
      <c r="F1017" s="899"/>
      <c r="G1017" s="899"/>
    </row>
    <row r="1018" spans="1:7" ht="12.75">
      <c r="A1018" s="896" t="s">
        <v>858</v>
      </c>
      <c r="B1018" s="896"/>
      <c r="C1018" s="901">
        <v>357747.65</v>
      </c>
      <c r="D1018" s="899"/>
      <c r="E1018" s="899"/>
      <c r="F1018" s="899"/>
      <c r="G1018" s="899"/>
    </row>
    <row r="1019" spans="1:7" ht="12.75">
      <c r="A1019" s="896" t="s">
        <v>859</v>
      </c>
      <c r="B1019" s="896"/>
      <c r="C1019" s="899"/>
      <c r="D1019" s="899"/>
      <c r="E1019" s="899"/>
      <c r="F1019" s="899"/>
      <c r="G1019" s="899"/>
    </row>
    <row r="1020" spans="1:7" ht="12.75">
      <c r="A1020" s="896" t="s">
        <v>861</v>
      </c>
      <c r="B1020" s="896"/>
      <c r="C1020" s="900"/>
      <c r="D1020" s="899"/>
      <c r="E1020" s="899"/>
      <c r="F1020" s="899"/>
      <c r="G1020" s="899"/>
    </row>
    <row r="1021" spans="1:7" ht="12.75">
      <c r="A1021" s="896" t="s">
        <v>860</v>
      </c>
      <c r="B1021" s="896"/>
      <c r="C1021" s="901"/>
      <c r="D1021" s="899"/>
      <c r="E1021" s="899"/>
      <c r="F1021" s="899"/>
      <c r="G1021" s="899"/>
    </row>
    <row r="1022" spans="1:7" ht="12.75">
      <c r="A1022" s="896" t="s">
        <v>862</v>
      </c>
      <c r="B1022" s="896"/>
      <c r="C1022" s="899">
        <v>83499.79983999999</v>
      </c>
      <c r="D1022" s="899"/>
      <c r="E1022" s="899"/>
      <c r="F1022" s="899"/>
      <c r="G1022" s="899"/>
    </row>
    <row r="1023" spans="1:7" ht="12.75">
      <c r="A1023" s="896" t="s">
        <v>863</v>
      </c>
      <c r="B1023" s="896"/>
      <c r="C1023" s="899"/>
      <c r="D1023" s="899"/>
      <c r="E1023" s="899"/>
      <c r="F1023" s="899"/>
      <c r="G1023" s="899"/>
    </row>
    <row r="1024" spans="1:7" ht="12.75">
      <c r="A1024" s="896" t="s">
        <v>864</v>
      </c>
      <c r="B1024" s="896"/>
      <c r="C1024" s="900">
        <v>1681.9602282353383</v>
      </c>
      <c r="D1024" s="899"/>
      <c r="E1024" s="899"/>
      <c r="F1024" s="899"/>
      <c r="G1024" s="899"/>
    </row>
    <row r="1025" spans="1:7" ht="12.75">
      <c r="A1025" s="902" t="s">
        <v>865</v>
      </c>
      <c r="B1025" s="896"/>
      <c r="C1025" s="901">
        <v>442929.41006823536</v>
      </c>
      <c r="D1025" s="899"/>
      <c r="E1025" s="899"/>
      <c r="F1025" s="899"/>
      <c r="G1025" s="899"/>
    </row>
    <row r="1026" spans="1:7" ht="12.75">
      <c r="A1026" s="896" t="s">
        <v>866</v>
      </c>
      <c r="B1026" s="896"/>
      <c r="C1026" s="899">
        <v>1778.3147206528533</v>
      </c>
      <c r="D1026" s="899"/>
      <c r="E1026" s="899"/>
      <c r="F1026" s="899"/>
      <c r="G1026" s="899"/>
    </row>
    <row r="1027" spans="1:7" ht="12.75">
      <c r="A1027" s="896" t="s">
        <v>868</v>
      </c>
      <c r="B1027" s="896"/>
      <c r="C1027" s="899">
        <v>738.6307205861261</v>
      </c>
      <c r="D1027" s="899"/>
      <c r="E1027" s="899"/>
      <c r="F1027" s="899"/>
      <c r="G1027" s="899"/>
    </row>
    <row r="1028" spans="1:7" ht="12.75">
      <c r="A1028" s="896" t="s">
        <v>867</v>
      </c>
      <c r="B1028" s="896"/>
      <c r="C1028" s="900">
        <v>5380.452215833534</v>
      </c>
      <c r="D1028" s="899"/>
      <c r="E1028" s="899"/>
      <c r="F1028" s="899"/>
      <c r="G1028" s="899"/>
    </row>
    <row r="1029" spans="1:7" ht="12.75">
      <c r="A1029" s="896" t="s">
        <v>319</v>
      </c>
      <c r="B1029" s="896"/>
      <c r="C1029" s="901">
        <v>7897.3976570725135</v>
      </c>
      <c r="D1029" s="899"/>
      <c r="E1029" s="899"/>
      <c r="F1029" s="899"/>
      <c r="G1029" s="899"/>
    </row>
    <row r="1030" spans="1:7" ht="12.75">
      <c r="A1030" s="896" t="s">
        <v>869</v>
      </c>
      <c r="B1030" s="896"/>
      <c r="C1030" s="899">
        <v>484327</v>
      </c>
      <c r="D1030" s="899"/>
      <c r="E1030" s="899"/>
      <c r="F1030" s="899"/>
      <c r="G1030" s="899"/>
    </row>
    <row r="1031" spans="1:7" ht="12.75">
      <c r="A1031" s="896" t="s">
        <v>870</v>
      </c>
      <c r="B1031" s="896"/>
      <c r="C1031" s="900"/>
      <c r="D1031" s="899"/>
      <c r="E1031" s="899"/>
      <c r="F1031" s="899"/>
      <c r="G1031" s="899"/>
    </row>
    <row r="1032" spans="1:7" ht="12.75">
      <c r="A1032" s="896" t="s">
        <v>873</v>
      </c>
      <c r="B1032" s="896"/>
      <c r="C1032" s="901">
        <v>484327</v>
      </c>
      <c r="D1032" s="899"/>
      <c r="E1032" s="899"/>
      <c r="F1032" s="899"/>
      <c r="G1032" s="899"/>
    </row>
    <row r="1033" spans="1:7" ht="12.75">
      <c r="A1033" s="896" t="s">
        <v>871</v>
      </c>
      <c r="B1033" s="896"/>
      <c r="C1033" s="899">
        <v>147362</v>
      </c>
      <c r="D1033" s="899"/>
      <c r="E1033" s="899"/>
      <c r="F1033" s="899"/>
      <c r="G1033" s="899"/>
    </row>
    <row r="1034" spans="1:7" ht="12.75">
      <c r="A1034" s="896" t="s">
        <v>872</v>
      </c>
      <c r="B1034" s="896"/>
      <c r="C1034" s="900">
        <v>-11594</v>
      </c>
      <c r="D1034" s="899"/>
      <c r="E1034" s="899"/>
      <c r="F1034" s="899"/>
      <c r="G1034" s="899"/>
    </row>
    <row r="1035" spans="1:7" ht="12.75">
      <c r="A1035" s="896" t="s">
        <v>874</v>
      </c>
      <c r="B1035" s="896"/>
      <c r="C1035" s="901">
        <v>135768</v>
      </c>
      <c r="D1035" s="899"/>
      <c r="E1035" s="899"/>
      <c r="F1035" s="899"/>
      <c r="G1035" s="899"/>
    </row>
    <row r="1036" spans="1:7" ht="12.75">
      <c r="A1036" s="902" t="s">
        <v>187</v>
      </c>
      <c r="B1036" s="896"/>
      <c r="C1036" s="900">
        <v>627992.3976570725</v>
      </c>
      <c r="D1036" s="899"/>
      <c r="E1036" s="899"/>
      <c r="F1036" s="899"/>
      <c r="G1036" s="899"/>
    </row>
    <row r="1037" spans="1:7" ht="12.75">
      <c r="A1037" s="902" t="s">
        <v>875</v>
      </c>
      <c r="B1037" s="896"/>
      <c r="C1037" s="896"/>
      <c r="D1037" s="950"/>
      <c r="E1037" s="950"/>
      <c r="F1037" s="950"/>
      <c r="G1037" s="950"/>
    </row>
    <row r="1038" spans="1:7" ht="13.5" thickBot="1">
      <c r="A1038" s="902" t="s">
        <v>876</v>
      </c>
      <c r="B1038" s="896"/>
      <c r="C1038" s="908">
        <v>-185062.98758883716</v>
      </c>
      <c r="D1038" s="907"/>
      <c r="E1038" s="907"/>
      <c r="F1038" s="907"/>
      <c r="G1038" s="907"/>
    </row>
    <row r="1039" spans="1:7" ht="13.5" thickTop="1">
      <c r="A1039" s="902" t="s">
        <v>877</v>
      </c>
      <c r="B1039" s="896"/>
      <c r="C1039" s="896"/>
      <c r="D1039" s="950"/>
      <c r="E1039" s="950"/>
      <c r="F1039" s="950"/>
      <c r="G1039" s="950"/>
    </row>
    <row r="1040" spans="1:7" ht="13.5" thickBot="1">
      <c r="A1040" s="902" t="s">
        <v>878</v>
      </c>
      <c r="B1040" s="896"/>
      <c r="C1040" s="903">
        <v>0.7053101466207646</v>
      </c>
      <c r="D1040" s="951"/>
      <c r="E1040" s="951"/>
      <c r="F1040" s="951"/>
      <c r="G1040" s="951"/>
    </row>
    <row r="1041" spans="1:7" ht="13.5" thickTop="1">
      <c r="A1041" s="896"/>
      <c r="B1041" s="896"/>
      <c r="C1041" s="896"/>
      <c r="D1041" s="950"/>
      <c r="E1041" s="950"/>
      <c r="F1041" s="950"/>
      <c r="G1041" s="950"/>
    </row>
    <row r="1042" spans="1:7" ht="12.75">
      <c r="A1042" s="896" t="s">
        <v>685</v>
      </c>
      <c r="B1042" s="896"/>
      <c r="C1042" s="904">
        <v>523414</v>
      </c>
      <c r="D1042" s="899"/>
      <c r="E1042" s="899"/>
      <c r="F1042" s="899"/>
      <c r="G1042" s="899"/>
    </row>
    <row r="1043" spans="1:7" ht="12.75">
      <c r="A1043" s="896" t="s">
        <v>99</v>
      </c>
      <c r="B1043" s="896"/>
      <c r="C1043" s="904">
        <v>9366</v>
      </c>
      <c r="D1043" s="899"/>
      <c r="E1043" s="899"/>
      <c r="F1043" s="899"/>
      <c r="G1043" s="899"/>
    </row>
    <row r="1044" spans="1:7" ht="12.75">
      <c r="A1044" s="896"/>
      <c r="B1044" s="896"/>
      <c r="C1044" s="904"/>
      <c r="D1044" s="899"/>
      <c r="E1044" s="899"/>
      <c r="F1044" s="899"/>
      <c r="G1044" s="899"/>
    </row>
    <row r="1045" spans="1:7" ht="12.75">
      <c r="A1045" s="912" t="s">
        <v>385</v>
      </c>
      <c r="B1045" s="945"/>
      <c r="C1045" s="948"/>
      <c r="D1045" s="948"/>
      <c r="E1045" s="948"/>
      <c r="F1045" s="948"/>
      <c r="G1045" s="948"/>
    </row>
    <row r="1046" spans="1:7" ht="12.75">
      <c r="A1046" s="896"/>
      <c r="B1046" s="896"/>
      <c r="C1046" s="904"/>
      <c r="D1046" s="904"/>
      <c r="E1046" s="904"/>
      <c r="F1046" s="904"/>
      <c r="G1046" s="904"/>
    </row>
    <row r="1047" spans="1:7" ht="12.75">
      <c r="A1047" s="912" t="s">
        <v>975</v>
      </c>
      <c r="B1047" s="364"/>
      <c r="C1047" s="364"/>
      <c r="D1047" s="364"/>
      <c r="E1047" s="364"/>
      <c r="F1047" s="364"/>
      <c r="G1047" s="364"/>
    </row>
    <row r="1048" spans="1:7" ht="12.75">
      <c r="A1048" s="912" t="s">
        <v>1279</v>
      </c>
      <c r="B1048" s="364"/>
      <c r="C1048" s="364"/>
      <c r="D1048" s="364"/>
      <c r="E1048" s="364"/>
      <c r="F1048" s="364"/>
      <c r="G1048" s="364"/>
    </row>
    <row r="1049" spans="1:7" ht="12.75">
      <c r="A1049" s="912" t="s">
        <v>897</v>
      </c>
      <c r="B1049" s="364"/>
      <c r="C1049" s="364"/>
      <c r="D1049" s="364"/>
      <c r="E1049" s="364"/>
      <c r="F1049" s="364"/>
      <c r="G1049" s="364"/>
    </row>
    <row r="1051" spans="1:7" ht="12.75">
      <c r="A1051" s="896"/>
      <c r="B1051" s="896"/>
      <c r="C1051" s="897" t="s">
        <v>1252</v>
      </c>
      <c r="D1051" s="896"/>
      <c r="E1051" s="896"/>
      <c r="F1051" s="896"/>
      <c r="G1051" s="896"/>
    </row>
    <row r="1052" spans="1:7" ht="12.75">
      <c r="A1052" s="902" t="s">
        <v>54</v>
      </c>
      <c r="B1052" s="896"/>
      <c r="D1052" s="896"/>
      <c r="E1052" s="896"/>
      <c r="F1052" s="896"/>
      <c r="G1052" s="896"/>
    </row>
    <row r="1053" spans="1:7" ht="12.75">
      <c r="A1053" s="896" t="s">
        <v>55</v>
      </c>
      <c r="B1053" s="896"/>
      <c r="C1053" s="907">
        <v>331972.3147206529</v>
      </c>
      <c r="D1053" s="907"/>
      <c r="E1053" s="907"/>
      <c r="F1053" s="907"/>
      <c r="G1053" s="907"/>
    </row>
    <row r="1054" spans="1:7" ht="12.75">
      <c r="A1054" s="896" t="s">
        <v>56</v>
      </c>
      <c r="B1054" s="896"/>
      <c r="C1054" s="899">
        <v>181681.63072058614</v>
      </c>
      <c r="D1054" s="899"/>
      <c r="E1054" s="899"/>
      <c r="F1054" s="899"/>
      <c r="G1054" s="899"/>
    </row>
    <row r="1055" spans="1:7" ht="12.75">
      <c r="A1055" s="896" t="s">
        <v>879</v>
      </c>
      <c r="B1055" s="896"/>
      <c r="C1055" s="899">
        <v>65865.45221583353</v>
      </c>
      <c r="D1055" s="899"/>
      <c r="E1055" s="899"/>
      <c r="F1055" s="899"/>
      <c r="G1055" s="899"/>
    </row>
    <row r="1056" spans="1:7" ht="12.75">
      <c r="A1056" s="896" t="s">
        <v>58</v>
      </c>
      <c r="B1056" s="896"/>
      <c r="C1056" s="899">
        <v>48438</v>
      </c>
      <c r="D1056" s="899"/>
      <c r="E1056" s="899"/>
      <c r="F1056" s="899"/>
      <c r="G1056" s="899"/>
    </row>
    <row r="1057" spans="1:7" ht="12.75">
      <c r="A1057" s="896" t="s">
        <v>59</v>
      </c>
      <c r="B1057" s="896"/>
      <c r="C1057" s="900">
        <v>35</v>
      </c>
      <c r="D1057" s="899"/>
      <c r="E1057" s="899"/>
      <c r="F1057" s="899"/>
      <c r="G1057" s="899"/>
    </row>
    <row r="1058" spans="1:7" ht="13.5" thickBot="1">
      <c r="A1058" s="896" t="s">
        <v>187</v>
      </c>
      <c r="B1058" s="896"/>
      <c r="C1058" s="908">
        <v>627992.3976570726</v>
      </c>
      <c r="D1058" s="907"/>
      <c r="E1058" s="907"/>
      <c r="F1058" s="907"/>
      <c r="G1058" s="907"/>
    </row>
    <row r="1059" spans="1:7" ht="13.5" thickTop="1">
      <c r="A1059" s="896"/>
      <c r="B1059" s="896"/>
      <c r="C1059" s="907"/>
      <c r="D1059" s="907"/>
      <c r="E1059" s="907"/>
      <c r="F1059" s="907"/>
      <c r="G1059" s="907"/>
    </row>
    <row r="1060" spans="1:7" ht="12.75">
      <c r="A1060" s="902" t="s">
        <v>881</v>
      </c>
      <c r="B1060" s="896"/>
      <c r="C1060" s="896"/>
      <c r="D1060" s="950"/>
      <c r="E1060" s="950"/>
      <c r="F1060" s="950"/>
      <c r="G1060" s="950"/>
    </row>
    <row r="1061" spans="1:7" ht="12.75">
      <c r="A1061" s="896" t="s">
        <v>70</v>
      </c>
      <c r="B1061" s="896"/>
      <c r="C1061" s="907"/>
      <c r="D1061" s="907"/>
      <c r="E1061" s="907"/>
      <c r="F1061" s="907"/>
      <c r="G1061" s="907"/>
    </row>
    <row r="1062" spans="1:7" ht="12.75">
      <c r="A1062" s="896" t="s">
        <v>71</v>
      </c>
      <c r="B1062" s="896"/>
      <c r="C1062" s="898">
        <v>3252</v>
      </c>
      <c r="D1062" s="907"/>
      <c r="E1062" s="907"/>
      <c r="F1062" s="907"/>
      <c r="G1062" s="899"/>
    </row>
    <row r="1063" spans="1:7" ht="13.5" thickBot="1">
      <c r="A1063" s="896" t="s">
        <v>880</v>
      </c>
      <c r="B1063" s="896"/>
      <c r="C1063" s="908">
        <v>3252</v>
      </c>
      <c r="D1063" s="907"/>
      <c r="E1063" s="907"/>
      <c r="F1063" s="907"/>
      <c r="G1063" s="907"/>
    </row>
    <row r="1064" spans="1:7" ht="14.25" thickBot="1" thickTop="1">
      <c r="A1064" s="896" t="s">
        <v>882</v>
      </c>
      <c r="B1064" s="896"/>
      <c r="C1064" s="903">
        <v>0.00909020646257215</v>
      </c>
      <c r="D1064" s="951"/>
      <c r="E1064" s="951"/>
      <c r="F1064" s="951"/>
      <c r="G1064" s="951"/>
    </row>
    <row r="1065" spans="1:7" ht="13.5" thickTop="1">
      <c r="A1065" s="896"/>
      <c r="B1065" s="896"/>
      <c r="C1065" s="896"/>
      <c r="D1065" s="950"/>
      <c r="E1065" s="950"/>
      <c r="F1065" s="950"/>
      <c r="G1065" s="950"/>
    </row>
    <row r="1066" spans="1:7" ht="12.75">
      <c r="A1066" s="902" t="s">
        <v>687</v>
      </c>
      <c r="B1066" s="896"/>
      <c r="C1066" s="896"/>
      <c r="D1066" s="950"/>
      <c r="E1066" s="950"/>
      <c r="F1066" s="950"/>
      <c r="G1066" s="950"/>
    </row>
    <row r="1067" spans="1:7" ht="12.75">
      <c r="A1067" s="896" t="s">
        <v>885</v>
      </c>
      <c r="B1067" s="896"/>
      <c r="C1067" s="904">
        <v>17894.057094384178</v>
      </c>
      <c r="D1067" s="899"/>
      <c r="E1067" s="899"/>
      <c r="F1067" s="899"/>
      <c r="G1067" s="899"/>
    </row>
    <row r="1068" spans="1:7" ht="12.75">
      <c r="A1068" s="896" t="s">
        <v>886</v>
      </c>
      <c r="B1068" s="896"/>
      <c r="C1068" s="909">
        <v>846.2314918367398</v>
      </c>
      <c r="D1068" s="953"/>
      <c r="E1068" s="953"/>
      <c r="F1068" s="953"/>
      <c r="G1068" s="953"/>
    </row>
    <row r="1069" spans="1:7" ht="12.75">
      <c r="A1069" s="896" t="s">
        <v>883</v>
      </c>
      <c r="B1069" s="896"/>
      <c r="C1069" s="910">
        <v>0.04729120329577571</v>
      </c>
      <c r="D1069" s="954"/>
      <c r="E1069" s="954"/>
      <c r="F1069" s="954"/>
      <c r="G1069" s="954"/>
    </row>
    <row r="1070" spans="1:7" ht="12.75">
      <c r="A1070" s="896" t="s">
        <v>887</v>
      </c>
      <c r="B1070" s="896"/>
      <c r="C1070" s="909">
        <v>1199.8005358226426</v>
      </c>
      <c r="D1070" s="953"/>
      <c r="E1070" s="953"/>
      <c r="F1070" s="953"/>
      <c r="G1070" s="953"/>
    </row>
    <row r="1071" spans="1:7" ht="12.75">
      <c r="A1071" s="896" t="s">
        <v>884</v>
      </c>
      <c r="B1071" s="896"/>
      <c r="C1071" s="910">
        <v>0.06705022396509423</v>
      </c>
      <c r="D1071" s="954"/>
      <c r="E1071" s="954"/>
      <c r="F1071" s="954"/>
      <c r="G1071" s="954"/>
    </row>
    <row r="1072" spans="1:7" ht="12.75">
      <c r="A1072" s="896"/>
      <c r="B1072" s="896"/>
      <c r="C1072" s="896"/>
      <c r="D1072" s="950"/>
      <c r="E1072" s="950"/>
      <c r="F1072" s="950"/>
      <c r="G1072" s="950"/>
    </row>
    <row r="1073" spans="1:7" ht="12.75">
      <c r="A1073" s="902" t="s">
        <v>888</v>
      </c>
      <c r="B1073" s="896"/>
      <c r="C1073" s="896"/>
      <c r="D1073" s="950"/>
      <c r="E1073" s="950"/>
      <c r="F1073" s="950"/>
      <c r="G1073" s="950"/>
    </row>
    <row r="1074" spans="1:7" ht="12.75">
      <c r="A1074" s="896" t="s">
        <v>885</v>
      </c>
      <c r="B1074" s="896"/>
      <c r="C1074" s="911">
        <v>1</v>
      </c>
      <c r="D1074" s="946"/>
      <c r="E1074" s="946"/>
      <c r="F1074" s="946"/>
      <c r="G1074" s="946"/>
    </row>
    <row r="1075" spans="1:7" ht="12.75">
      <c r="A1075" s="896" t="s">
        <v>886</v>
      </c>
      <c r="B1075" s="896"/>
      <c r="C1075" s="911">
        <v>5</v>
      </c>
      <c r="D1075" s="946"/>
      <c r="E1075" s="946"/>
      <c r="F1075" s="946"/>
      <c r="G1075" s="946"/>
    </row>
    <row r="1076" spans="1:7" ht="12.75">
      <c r="A1076" s="896" t="s">
        <v>883</v>
      </c>
      <c r="B1076" s="896"/>
      <c r="C1076" s="911">
        <v>41</v>
      </c>
      <c r="D1076" s="946"/>
      <c r="E1076" s="946"/>
      <c r="F1076" s="946"/>
      <c r="G1076" s="946"/>
    </row>
    <row r="1077" spans="1:7" ht="12.75">
      <c r="A1077" s="896" t="s">
        <v>891</v>
      </c>
      <c r="B1077" s="896"/>
      <c r="C1077" s="911">
        <v>-43</v>
      </c>
      <c r="D1077" s="946"/>
      <c r="E1077" s="946"/>
      <c r="F1077" s="946"/>
      <c r="G1077" s="946"/>
    </row>
    <row r="1078" spans="1:7" ht="12.75">
      <c r="A1078" s="896" t="s">
        <v>892</v>
      </c>
      <c r="B1078" s="896"/>
      <c r="C1078" s="911">
        <v>-31</v>
      </c>
      <c r="D1078" s="946"/>
      <c r="E1078" s="946"/>
      <c r="F1078" s="946"/>
      <c r="G1078" s="946"/>
    </row>
    <row r="1079" spans="1:7" ht="12.75">
      <c r="A1079" s="896" t="s">
        <v>887</v>
      </c>
      <c r="B1079" s="896"/>
      <c r="C1079" s="911">
        <v>2</v>
      </c>
      <c r="D1079" s="946"/>
      <c r="E1079" s="946"/>
      <c r="F1079" s="946"/>
      <c r="G1079" s="946"/>
    </row>
    <row r="1080" spans="1:7" ht="12.75">
      <c r="A1080" s="896" t="s">
        <v>884</v>
      </c>
      <c r="B1080" s="896"/>
      <c r="C1080" s="911">
        <v>22</v>
      </c>
      <c r="D1080" s="946"/>
      <c r="E1080" s="946"/>
      <c r="F1080" s="946"/>
      <c r="G1080" s="946"/>
    </row>
    <row r="1081" spans="1:7" ht="12.75">
      <c r="A1081" s="896" t="s">
        <v>889</v>
      </c>
      <c r="B1081" s="896"/>
      <c r="C1081" s="911">
        <v>43</v>
      </c>
      <c r="D1081" s="946"/>
      <c r="E1081" s="946"/>
      <c r="F1081" s="946"/>
      <c r="G1081" s="946"/>
    </row>
    <row r="1082" spans="1:7" ht="12.75">
      <c r="A1082" s="896" t="s">
        <v>890</v>
      </c>
      <c r="B1082" s="896"/>
      <c r="C1082" s="911">
        <v>41</v>
      </c>
      <c r="D1082" s="946"/>
      <c r="E1082" s="946"/>
      <c r="F1082" s="946"/>
      <c r="G1082" s="946"/>
    </row>
    <row r="1083" spans="1:7" ht="12.75">
      <c r="A1083" s="896"/>
      <c r="B1083" s="896"/>
      <c r="C1083" s="896"/>
      <c r="D1083" s="950"/>
      <c r="E1083" s="950"/>
      <c r="F1083" s="950"/>
      <c r="G1083" s="950"/>
    </row>
    <row r="1084" spans="1:7" ht="12.75">
      <c r="A1084" s="896"/>
      <c r="B1084" s="896"/>
      <c r="C1084" s="896"/>
      <c r="D1084" s="950"/>
      <c r="E1084" s="950"/>
      <c r="F1084" s="950"/>
      <c r="G1084" s="950"/>
    </row>
    <row r="1085" spans="1:7" ht="12.75">
      <c r="A1085" s="896"/>
      <c r="B1085" s="896"/>
      <c r="D1085" s="950"/>
      <c r="E1085" s="950"/>
      <c r="F1085" s="950"/>
      <c r="G1085" s="950"/>
    </row>
    <row r="1086" spans="1:7" ht="12.75">
      <c r="A1086" s="896"/>
      <c r="B1086" s="896"/>
      <c r="D1086" s="950"/>
      <c r="E1086" s="950"/>
      <c r="F1086" s="950"/>
      <c r="G1086" s="950"/>
    </row>
    <row r="1087" spans="1:7" ht="12.75">
      <c r="A1087" s="896"/>
      <c r="B1087" s="896"/>
      <c r="D1087" s="950"/>
      <c r="E1087" s="950"/>
      <c r="F1087" s="950"/>
      <c r="G1087" s="950"/>
    </row>
    <row r="1088" spans="1:7" ht="12.75">
      <c r="A1088" s="896"/>
      <c r="B1088" s="896"/>
      <c r="D1088" s="950"/>
      <c r="E1088" s="950"/>
      <c r="F1088" s="950"/>
      <c r="G1088" s="950"/>
    </row>
    <row r="1089" spans="1:7" ht="12.75">
      <c r="A1089" s="896"/>
      <c r="B1089" s="896"/>
      <c r="D1089" s="950"/>
      <c r="E1089" s="950"/>
      <c r="F1089" s="950"/>
      <c r="G1089" s="950"/>
    </row>
    <row r="1090" spans="1:7" ht="12.75">
      <c r="A1090" s="896"/>
      <c r="B1090" s="896"/>
      <c r="D1090" s="950"/>
      <c r="E1090" s="950"/>
      <c r="F1090" s="950"/>
      <c r="G1090" s="950"/>
    </row>
    <row r="1091" spans="1:7" ht="12.75">
      <c r="A1091" s="912" t="s">
        <v>386</v>
      </c>
      <c r="B1091" s="945"/>
      <c r="C1091" s="945"/>
      <c r="D1091" s="955"/>
      <c r="E1091" s="955"/>
      <c r="F1091" s="955"/>
      <c r="G1091" s="955"/>
    </row>
    <row r="1092" spans="1:7" ht="12.75">
      <c r="A1092" s="896"/>
      <c r="B1092" s="896"/>
      <c r="C1092" s="896"/>
      <c r="D1092" s="950"/>
      <c r="E1092" s="950"/>
      <c r="F1092" s="950"/>
      <c r="G1092" s="950"/>
    </row>
    <row r="1093" spans="1:7" ht="12.75">
      <c r="A1093" s="896"/>
      <c r="B1093" s="896"/>
      <c r="C1093" s="896"/>
      <c r="D1093" s="950"/>
      <c r="E1093" s="950"/>
      <c r="F1093" s="950"/>
      <c r="G1093" s="950"/>
    </row>
    <row r="1094" spans="1:7" ht="12.75">
      <c r="A1094" s="896"/>
      <c r="B1094" s="896"/>
      <c r="C1094" s="896"/>
      <c r="D1094" s="950"/>
      <c r="E1094" s="950"/>
      <c r="F1094" s="950"/>
      <c r="G1094" s="950"/>
    </row>
    <row r="1095" spans="1:7" ht="12.75">
      <c r="A1095" s="896"/>
      <c r="B1095" s="896"/>
      <c r="C1095" s="896"/>
      <c r="D1095" s="950"/>
      <c r="E1095" s="950"/>
      <c r="F1095" s="950"/>
      <c r="G1095" s="950"/>
    </row>
    <row r="1096" spans="1:7" ht="12.75">
      <c r="A1096" s="896"/>
      <c r="B1096" s="896"/>
      <c r="C1096" s="896"/>
      <c r="D1096" s="950"/>
      <c r="E1096" s="950"/>
      <c r="F1096" s="950"/>
      <c r="G1096" s="950"/>
    </row>
    <row r="1097" spans="1:7" ht="12.75">
      <c r="A1097" s="896"/>
      <c r="B1097" s="896"/>
      <c r="C1097" s="896"/>
      <c r="D1097" s="950"/>
      <c r="E1097" s="950"/>
      <c r="F1097" s="950"/>
      <c r="G1097" s="950"/>
    </row>
    <row r="1098" spans="1:7" ht="12.75">
      <c r="A1098" s="896"/>
      <c r="B1098" s="896"/>
      <c r="C1098" s="896"/>
      <c r="D1098" s="950"/>
      <c r="E1098" s="950"/>
      <c r="F1098" s="950"/>
      <c r="G1098" s="950"/>
    </row>
    <row r="1099" spans="1:7" ht="12.75">
      <c r="A1099" s="896"/>
      <c r="B1099" s="896"/>
      <c r="C1099" s="896"/>
      <c r="D1099" s="950"/>
      <c r="E1099" s="950"/>
      <c r="F1099" s="950"/>
      <c r="G1099" s="950"/>
    </row>
    <row r="1100" spans="1:7" ht="12.75">
      <c r="A1100" s="956"/>
      <c r="B1100" s="561"/>
      <c r="C1100" s="561"/>
      <c r="D1100" s="561"/>
      <c r="E1100" s="561"/>
      <c r="F1100" s="561"/>
      <c r="G1100" s="561"/>
    </row>
    <row r="1101" spans="1:7" ht="12.75">
      <c r="A1101" s="956"/>
      <c r="B1101" s="561"/>
      <c r="C1101" s="561"/>
      <c r="D1101" s="561"/>
      <c r="E1101" s="561"/>
      <c r="F1101" s="561"/>
      <c r="G1101" s="561"/>
    </row>
    <row r="1102" spans="1:7" ht="12.75">
      <c r="A1102" s="956"/>
      <c r="B1102" s="561"/>
      <c r="C1102" s="561"/>
      <c r="D1102" s="561"/>
      <c r="E1102" s="561"/>
      <c r="F1102" s="561"/>
      <c r="G1102" s="561"/>
    </row>
    <row r="1103" spans="1:7" ht="12.75">
      <c r="A1103" s="362"/>
      <c r="B1103" s="362"/>
      <c r="C1103" s="362"/>
      <c r="D1103" s="362"/>
      <c r="E1103" s="362"/>
      <c r="F1103" s="362"/>
      <c r="G1103" s="362"/>
    </row>
    <row r="1104" spans="1:7" ht="12.75">
      <c r="A1104" s="950"/>
      <c r="B1104" s="950"/>
      <c r="C1104" s="949"/>
      <c r="D1104" s="949"/>
      <c r="E1104" s="949"/>
      <c r="F1104" s="949"/>
      <c r="G1104" s="949"/>
    </row>
    <row r="1105" spans="1:7" ht="12.75">
      <c r="A1105" s="950"/>
      <c r="B1105" s="950"/>
      <c r="C1105" s="950"/>
      <c r="D1105" s="950"/>
      <c r="E1105" s="950"/>
      <c r="F1105" s="950"/>
      <c r="G1105" s="950"/>
    </row>
    <row r="1106" spans="1:7" ht="12.75">
      <c r="A1106" s="950"/>
      <c r="B1106" s="950"/>
      <c r="C1106" s="907"/>
      <c r="D1106" s="907"/>
      <c r="E1106" s="907"/>
      <c r="F1106" s="907"/>
      <c r="G1106" s="907"/>
    </row>
    <row r="1107" spans="1:7" ht="12.75">
      <c r="A1107" s="950"/>
      <c r="B1107" s="950"/>
      <c r="C1107" s="899"/>
      <c r="D1107" s="899"/>
      <c r="E1107" s="899"/>
      <c r="F1107" s="899"/>
      <c r="G1107" s="899"/>
    </row>
    <row r="1108" spans="1:7" ht="12.75">
      <c r="A1108" s="950"/>
      <c r="B1108" s="950"/>
      <c r="C1108" s="899"/>
      <c r="D1108" s="899"/>
      <c r="E1108" s="899"/>
      <c r="F1108" s="899"/>
      <c r="G1108" s="899"/>
    </row>
    <row r="1109" spans="1:7" ht="12.75">
      <c r="A1109" s="950"/>
      <c r="B1109" s="950"/>
      <c r="C1109" s="899"/>
      <c r="D1109" s="899"/>
      <c r="E1109" s="899"/>
      <c r="F1109" s="899"/>
      <c r="G1109" s="899"/>
    </row>
    <row r="1110" spans="1:7" ht="12.75">
      <c r="A1110" s="950"/>
      <c r="B1110" s="950"/>
      <c r="C1110" s="899"/>
      <c r="D1110" s="899"/>
      <c r="E1110" s="899"/>
      <c r="F1110" s="899"/>
      <c r="G1110" s="899"/>
    </row>
    <row r="1111" spans="1:7" ht="12.75">
      <c r="A1111" s="950"/>
      <c r="B1111" s="950"/>
      <c r="C1111" s="899"/>
      <c r="D1111" s="899"/>
      <c r="E1111" s="899"/>
      <c r="F1111" s="899"/>
      <c r="G1111" s="899"/>
    </row>
    <row r="1112" spans="1:7" ht="12.75">
      <c r="A1112" s="950"/>
      <c r="B1112" s="950"/>
      <c r="C1112" s="899"/>
      <c r="D1112" s="899"/>
      <c r="E1112" s="899"/>
      <c r="F1112" s="899"/>
      <c r="G1112" s="899"/>
    </row>
    <row r="1113" spans="1:7" ht="12.75">
      <c r="A1113" s="950"/>
      <c r="B1113" s="950"/>
      <c r="C1113" s="899"/>
      <c r="D1113" s="899"/>
      <c r="E1113" s="899"/>
      <c r="F1113" s="899"/>
      <c r="G1113" s="899"/>
    </row>
    <row r="1114" spans="1:7" ht="12.75">
      <c r="A1114" s="950"/>
      <c r="B1114" s="950"/>
      <c r="C1114" s="899"/>
      <c r="D1114" s="899"/>
      <c r="E1114" s="899"/>
      <c r="F1114" s="899"/>
      <c r="G1114" s="899"/>
    </row>
    <row r="1115" spans="1:7" ht="12.75">
      <c r="A1115" s="950"/>
      <c r="B1115" s="950"/>
      <c r="C1115" s="899"/>
      <c r="D1115" s="899"/>
      <c r="E1115" s="899"/>
      <c r="F1115" s="899"/>
      <c r="G1115" s="899"/>
    </row>
    <row r="1116" spans="1:7" ht="12.75">
      <c r="A1116" s="950"/>
      <c r="B1116" s="950"/>
      <c r="C1116" s="899"/>
      <c r="D1116" s="899"/>
      <c r="E1116" s="899"/>
      <c r="F1116" s="899"/>
      <c r="G1116" s="899"/>
    </row>
    <row r="1117" spans="1:7" ht="12.75">
      <c r="A1117" s="950"/>
      <c r="B1117" s="950"/>
      <c r="C1117" s="899"/>
      <c r="D1117" s="899"/>
      <c r="E1117" s="899"/>
      <c r="F1117" s="899"/>
      <c r="G1117" s="899"/>
    </row>
    <row r="1118" spans="1:7" ht="12.75">
      <c r="A1118" s="950"/>
      <c r="B1118" s="950"/>
      <c r="C1118" s="899"/>
      <c r="D1118" s="899"/>
      <c r="E1118" s="899"/>
      <c r="F1118" s="899"/>
      <c r="G1118" s="899"/>
    </row>
    <row r="1119" spans="1:7" ht="12.75">
      <c r="A1119" s="950"/>
      <c r="B1119" s="950"/>
      <c r="C1119" s="899"/>
      <c r="D1119" s="899"/>
      <c r="E1119" s="899"/>
      <c r="F1119" s="899"/>
      <c r="G1119" s="899"/>
    </row>
    <row r="1120" spans="1:7" ht="12.75">
      <c r="A1120" s="950"/>
      <c r="B1120" s="950"/>
      <c r="C1120" s="899"/>
      <c r="D1120" s="899"/>
      <c r="E1120" s="899"/>
      <c r="F1120" s="899"/>
      <c r="G1120" s="899"/>
    </row>
    <row r="1121" spans="1:7" ht="12.75">
      <c r="A1121" s="950"/>
      <c r="B1121" s="950"/>
      <c r="C1121" s="899"/>
      <c r="D1121" s="899"/>
      <c r="E1121" s="899"/>
      <c r="F1121" s="899"/>
      <c r="G1121" s="899"/>
    </row>
    <row r="1122" spans="1:7" ht="12.75">
      <c r="A1122" s="950"/>
      <c r="B1122" s="950"/>
      <c r="C1122" s="899"/>
      <c r="D1122" s="899"/>
      <c r="E1122" s="899"/>
      <c r="F1122" s="899"/>
      <c r="G1122" s="899"/>
    </row>
    <row r="1123" spans="1:7" ht="12.75">
      <c r="A1123" s="950"/>
      <c r="B1123" s="950"/>
      <c r="C1123" s="899"/>
      <c r="D1123" s="899"/>
      <c r="E1123" s="899"/>
      <c r="F1123" s="899"/>
      <c r="G1123" s="899"/>
    </row>
    <row r="1124" spans="1:7" ht="12.75">
      <c r="A1124" s="950"/>
      <c r="B1124" s="950"/>
      <c r="C1124" s="899"/>
      <c r="D1124" s="899"/>
      <c r="E1124" s="899"/>
      <c r="F1124" s="899"/>
      <c r="G1124" s="899"/>
    </row>
    <row r="1125" spans="1:7" ht="12.75">
      <c r="A1125" s="957"/>
      <c r="B1125" s="950"/>
      <c r="C1125" s="899"/>
      <c r="D1125" s="899"/>
      <c r="E1125" s="899"/>
      <c r="F1125" s="899"/>
      <c r="G1125" s="899"/>
    </row>
    <row r="1126" spans="1:7" ht="12.75">
      <c r="A1126" s="950"/>
      <c r="B1126" s="950"/>
      <c r="C1126" s="899"/>
      <c r="D1126" s="899"/>
      <c r="E1126" s="899"/>
      <c r="F1126" s="899"/>
      <c r="G1126" s="899"/>
    </row>
    <row r="1127" spans="1:7" ht="12.75">
      <c r="A1127" s="950"/>
      <c r="B1127" s="950"/>
      <c r="C1127" s="899"/>
      <c r="D1127" s="899"/>
      <c r="E1127" s="899"/>
      <c r="F1127" s="899"/>
      <c r="G1127" s="899"/>
    </row>
    <row r="1128" spans="1:7" ht="12.75">
      <c r="A1128" s="950"/>
      <c r="B1128" s="950"/>
      <c r="C1128" s="899"/>
      <c r="D1128" s="899"/>
      <c r="E1128" s="899"/>
      <c r="F1128" s="899"/>
      <c r="G1128" s="899"/>
    </row>
    <row r="1129" spans="1:7" ht="12.75">
      <c r="A1129" s="950"/>
      <c r="B1129" s="950"/>
      <c r="C1129" s="899"/>
      <c r="D1129" s="899"/>
      <c r="E1129" s="899"/>
      <c r="F1129" s="899"/>
      <c r="G1129" s="899"/>
    </row>
    <row r="1130" spans="1:7" ht="12.75">
      <c r="A1130" s="950"/>
      <c r="B1130" s="950"/>
      <c r="C1130" s="899"/>
      <c r="D1130" s="899"/>
      <c r="E1130" s="899"/>
      <c r="F1130" s="899"/>
      <c r="G1130" s="899"/>
    </row>
    <row r="1131" spans="1:7" ht="12.75">
      <c r="A1131" s="950"/>
      <c r="B1131" s="950"/>
      <c r="C1131" s="899"/>
      <c r="D1131" s="899"/>
      <c r="E1131" s="899"/>
      <c r="F1131" s="899"/>
      <c r="G1131" s="899"/>
    </row>
    <row r="1132" spans="1:7" ht="12.75">
      <c r="A1132" s="950"/>
      <c r="B1132" s="950"/>
      <c r="C1132" s="899"/>
      <c r="D1132" s="899"/>
      <c r="E1132" s="899"/>
      <c r="F1132" s="899"/>
      <c r="G1132" s="899"/>
    </row>
    <row r="1133" spans="1:7" ht="12.75">
      <c r="A1133" s="950"/>
      <c r="B1133" s="950"/>
      <c r="C1133" s="899"/>
      <c r="D1133" s="899"/>
      <c r="E1133" s="899"/>
      <c r="F1133" s="899"/>
      <c r="G1133" s="899"/>
    </row>
    <row r="1134" spans="1:7" ht="12.75">
      <c r="A1134" s="950"/>
      <c r="B1134" s="950"/>
      <c r="C1134" s="899"/>
      <c r="D1134" s="899"/>
      <c r="E1134" s="899"/>
      <c r="F1134" s="899"/>
      <c r="G1134" s="899"/>
    </row>
    <row r="1135" spans="1:7" ht="12.75">
      <c r="A1135" s="950"/>
      <c r="B1135" s="950"/>
      <c r="C1135" s="899"/>
      <c r="D1135" s="899"/>
      <c r="E1135" s="899"/>
      <c r="F1135" s="899"/>
      <c r="G1135" s="899"/>
    </row>
    <row r="1136" spans="1:7" ht="12.75">
      <c r="A1136" s="957"/>
      <c r="B1136" s="950"/>
      <c r="C1136" s="899"/>
      <c r="D1136" s="899"/>
      <c r="E1136" s="899"/>
      <c r="F1136" s="899"/>
      <c r="G1136" s="899"/>
    </row>
    <row r="1137" spans="1:7" ht="12.75">
      <c r="A1137" s="957"/>
      <c r="B1137" s="950"/>
      <c r="C1137" s="950"/>
      <c r="D1137" s="950"/>
      <c r="E1137" s="950"/>
      <c r="F1137" s="950"/>
      <c r="G1137" s="950"/>
    </row>
    <row r="1138" spans="1:7" ht="12.75">
      <c r="A1138" s="957"/>
      <c r="B1138" s="950"/>
      <c r="C1138" s="907"/>
      <c r="D1138" s="907"/>
      <c r="E1138" s="907"/>
      <c r="F1138" s="907"/>
      <c r="G1138" s="907"/>
    </row>
    <row r="1139" spans="1:7" ht="12.75">
      <c r="A1139" s="957"/>
      <c r="B1139" s="950"/>
      <c r="C1139" s="950"/>
      <c r="D1139" s="950"/>
      <c r="E1139" s="950"/>
      <c r="F1139" s="950"/>
      <c r="G1139" s="950"/>
    </row>
    <row r="1140" spans="1:7" ht="12.75">
      <c r="A1140" s="957"/>
      <c r="B1140" s="950"/>
      <c r="C1140" s="951"/>
      <c r="D1140" s="951"/>
      <c r="E1140" s="951"/>
      <c r="F1140" s="951"/>
      <c r="G1140" s="951"/>
    </row>
    <row r="1141" spans="1:7" ht="12.75">
      <c r="A1141" s="950"/>
      <c r="B1141" s="950"/>
      <c r="C1141" s="950"/>
      <c r="D1141" s="950"/>
      <c r="E1141" s="950"/>
      <c r="F1141" s="950"/>
      <c r="G1141" s="950"/>
    </row>
    <row r="1142" spans="1:7" ht="12.75">
      <c r="A1142" s="950"/>
      <c r="B1142" s="950"/>
      <c r="C1142" s="899"/>
      <c r="D1142" s="899"/>
      <c r="E1142" s="899"/>
      <c r="F1142" s="899"/>
      <c r="G1142" s="899"/>
    </row>
    <row r="1143" spans="1:7" ht="12.75">
      <c r="A1143" s="950"/>
      <c r="B1143" s="950"/>
      <c r="C1143" s="899"/>
      <c r="D1143" s="899"/>
      <c r="E1143" s="899"/>
      <c r="F1143" s="899"/>
      <c r="G1143" s="899"/>
    </row>
    <row r="1144" spans="1:7" ht="12.75">
      <c r="A1144" s="950"/>
      <c r="B1144" s="950"/>
      <c r="C1144" s="899"/>
      <c r="D1144" s="899"/>
      <c r="E1144" s="899"/>
      <c r="F1144" s="899"/>
      <c r="G1144" s="899"/>
    </row>
    <row r="1145" spans="1:7" ht="12.75">
      <c r="A1145" s="956"/>
      <c r="B1145" s="955"/>
      <c r="C1145" s="952"/>
      <c r="D1145" s="952"/>
      <c r="E1145" s="952"/>
      <c r="F1145" s="952"/>
      <c r="G1145" s="952"/>
    </row>
    <row r="1146" spans="1:7" ht="12.75">
      <c r="A1146" s="950"/>
      <c r="B1146" s="950"/>
      <c r="C1146" s="899"/>
      <c r="D1146" s="899"/>
      <c r="E1146" s="899"/>
      <c r="F1146" s="899"/>
      <c r="G1146" s="899"/>
    </row>
    <row r="1147" spans="1:7" ht="12.75">
      <c r="A1147" s="956"/>
      <c r="B1147" s="561"/>
      <c r="C1147" s="561"/>
      <c r="D1147" s="561"/>
      <c r="E1147" s="561"/>
      <c r="F1147" s="561"/>
      <c r="G1147" s="561"/>
    </row>
    <row r="1148" spans="1:7" ht="12.75">
      <c r="A1148" s="956"/>
      <c r="B1148" s="561"/>
      <c r="C1148" s="561"/>
      <c r="D1148" s="561"/>
      <c r="E1148" s="561"/>
      <c r="F1148" s="561"/>
      <c r="G1148" s="561"/>
    </row>
    <row r="1149" spans="1:7" ht="12.75">
      <c r="A1149" s="956"/>
      <c r="B1149" s="561"/>
      <c r="C1149" s="561"/>
      <c r="D1149" s="561"/>
      <c r="E1149" s="561"/>
      <c r="F1149" s="561"/>
      <c r="G1149" s="561"/>
    </row>
    <row r="1150" spans="1:7" ht="12.75">
      <c r="A1150" s="362"/>
      <c r="B1150" s="362"/>
      <c r="C1150" s="362"/>
      <c r="D1150" s="362"/>
      <c r="E1150" s="362"/>
      <c r="F1150" s="362"/>
      <c r="G1150" s="362"/>
    </row>
    <row r="1151" spans="1:7" ht="12.75">
      <c r="A1151" s="950"/>
      <c r="B1151" s="950"/>
      <c r="C1151" s="950"/>
      <c r="D1151" s="950"/>
      <c r="E1151" s="950"/>
      <c r="F1151" s="950"/>
      <c r="G1151" s="950"/>
    </row>
    <row r="1152" spans="1:7" ht="12.75">
      <c r="A1152" s="957"/>
      <c r="B1152" s="950"/>
      <c r="C1152" s="950"/>
      <c r="D1152" s="950"/>
      <c r="E1152" s="950"/>
      <c r="F1152" s="950"/>
      <c r="G1152" s="950"/>
    </row>
    <row r="1153" spans="1:7" ht="12.75">
      <c r="A1153" s="950"/>
      <c r="B1153" s="950"/>
      <c r="C1153" s="907"/>
      <c r="D1153" s="907"/>
      <c r="E1153" s="907"/>
      <c r="F1153" s="907"/>
      <c r="G1153" s="907"/>
    </row>
    <row r="1154" spans="1:7" ht="12.75">
      <c r="A1154" s="950"/>
      <c r="B1154" s="950"/>
      <c r="C1154" s="899"/>
      <c r="D1154" s="899"/>
      <c r="E1154" s="899"/>
      <c r="F1154" s="899"/>
      <c r="G1154" s="899"/>
    </row>
    <row r="1155" spans="1:7" ht="12.75">
      <c r="A1155" s="950"/>
      <c r="B1155" s="950"/>
      <c r="C1155" s="899"/>
      <c r="D1155" s="899"/>
      <c r="E1155" s="899"/>
      <c r="F1155" s="899"/>
      <c r="G1155" s="899"/>
    </row>
    <row r="1156" spans="1:7" ht="12.75">
      <c r="A1156" s="950"/>
      <c r="B1156" s="950"/>
      <c r="C1156" s="899"/>
      <c r="D1156" s="899"/>
      <c r="E1156" s="899"/>
      <c r="F1156" s="899"/>
      <c r="G1156" s="899"/>
    </row>
    <row r="1157" spans="1:7" ht="12.75">
      <c r="A1157" s="950"/>
      <c r="B1157" s="950"/>
      <c r="C1157" s="899"/>
      <c r="D1157" s="899"/>
      <c r="E1157" s="899"/>
      <c r="F1157" s="899"/>
      <c r="G1157" s="899"/>
    </row>
    <row r="1158" spans="1:7" ht="12.75">
      <c r="A1158" s="950"/>
      <c r="B1158" s="950"/>
      <c r="C1158" s="907"/>
      <c r="D1158" s="907"/>
      <c r="E1158" s="907"/>
      <c r="F1158" s="907"/>
      <c r="G1158" s="907"/>
    </row>
    <row r="1159" spans="1:7" ht="12.75">
      <c r="A1159" s="950"/>
      <c r="B1159" s="950"/>
      <c r="C1159" s="907"/>
      <c r="D1159" s="907"/>
      <c r="E1159" s="907"/>
      <c r="F1159" s="907"/>
      <c r="G1159" s="907"/>
    </row>
    <row r="1160" spans="1:7" ht="12.75">
      <c r="A1160" s="957"/>
      <c r="B1160" s="950"/>
      <c r="C1160" s="950"/>
      <c r="D1160" s="950"/>
      <c r="E1160" s="950"/>
      <c r="F1160" s="950"/>
      <c r="G1160" s="950"/>
    </row>
    <row r="1161" spans="1:7" ht="12.75">
      <c r="A1161" s="950"/>
      <c r="B1161" s="950"/>
      <c r="C1161" s="907"/>
      <c r="D1161" s="907"/>
      <c r="E1161" s="907"/>
      <c r="F1161" s="907"/>
      <c r="G1161" s="907"/>
    </row>
    <row r="1162" spans="1:7" ht="12.75">
      <c r="A1162" s="950"/>
      <c r="B1162" s="950"/>
      <c r="C1162" s="899"/>
      <c r="D1162" s="907"/>
      <c r="E1162" s="907"/>
      <c r="F1162" s="907"/>
      <c r="G1162" s="899"/>
    </row>
    <row r="1163" spans="1:7" ht="12.75">
      <c r="A1163" s="950"/>
      <c r="B1163" s="950"/>
      <c r="C1163" s="907"/>
      <c r="D1163" s="907"/>
      <c r="E1163" s="907"/>
      <c r="F1163" s="907"/>
      <c r="G1163" s="907"/>
    </row>
    <row r="1164" spans="1:7" ht="12.75">
      <c r="A1164" s="950"/>
      <c r="B1164" s="950"/>
      <c r="C1164" s="951"/>
      <c r="D1164" s="951"/>
      <c r="E1164" s="951"/>
      <c r="F1164" s="951"/>
      <c r="G1164" s="951"/>
    </row>
    <row r="1165" spans="1:7" ht="12.75">
      <c r="A1165" s="950"/>
      <c r="B1165" s="950"/>
      <c r="C1165" s="950"/>
      <c r="D1165" s="950"/>
      <c r="E1165" s="950"/>
      <c r="F1165" s="950"/>
      <c r="G1165" s="950"/>
    </row>
    <row r="1166" spans="1:7" ht="12.75">
      <c r="A1166" s="957"/>
      <c r="B1166" s="950"/>
      <c r="C1166" s="950"/>
      <c r="D1166" s="950"/>
      <c r="E1166" s="950"/>
      <c r="F1166" s="950"/>
      <c r="G1166" s="950"/>
    </row>
    <row r="1167" spans="1:7" ht="12.75">
      <c r="A1167" s="950"/>
      <c r="B1167" s="950"/>
      <c r="C1167" s="899"/>
      <c r="D1167" s="899"/>
      <c r="E1167" s="899"/>
      <c r="F1167" s="899"/>
      <c r="G1167" s="899"/>
    </row>
    <row r="1168" spans="1:7" ht="12.75">
      <c r="A1168" s="950"/>
      <c r="B1168" s="950"/>
      <c r="C1168" s="953"/>
      <c r="D1168" s="953"/>
      <c r="E1168" s="953"/>
      <c r="F1168" s="953"/>
      <c r="G1168" s="953"/>
    </row>
    <row r="1169" spans="1:7" ht="12.75">
      <c r="A1169" s="950"/>
      <c r="B1169" s="950"/>
      <c r="C1169" s="954"/>
      <c r="D1169" s="954"/>
      <c r="E1169" s="954"/>
      <c r="F1169" s="954"/>
      <c r="G1169" s="954"/>
    </row>
    <row r="1170" spans="1:7" ht="12.75">
      <c r="A1170" s="950"/>
      <c r="B1170" s="950"/>
      <c r="C1170" s="953"/>
      <c r="D1170" s="953"/>
      <c r="E1170" s="953"/>
      <c r="F1170" s="953"/>
      <c r="G1170" s="953"/>
    </row>
    <row r="1171" spans="1:7" ht="12.75">
      <c r="A1171" s="950"/>
      <c r="B1171" s="950"/>
      <c r="C1171" s="954"/>
      <c r="D1171" s="954"/>
      <c r="E1171" s="954"/>
      <c r="F1171" s="954"/>
      <c r="G1171" s="954"/>
    </row>
    <row r="1172" spans="1:7" ht="12.75">
      <c r="A1172" s="950"/>
      <c r="B1172" s="950"/>
      <c r="C1172" s="950"/>
      <c r="D1172" s="950"/>
      <c r="E1172" s="950"/>
      <c r="F1172" s="950"/>
      <c r="G1172" s="950"/>
    </row>
    <row r="1173" spans="1:7" ht="12.75">
      <c r="A1173" s="957"/>
      <c r="B1173" s="950"/>
      <c r="C1173" s="950"/>
      <c r="D1173" s="950"/>
      <c r="E1173" s="950"/>
      <c r="F1173" s="950"/>
      <c r="G1173" s="950"/>
    </row>
    <row r="1174" spans="1:7" ht="12.75">
      <c r="A1174" s="950"/>
      <c r="B1174" s="950"/>
      <c r="C1174" s="946"/>
      <c r="D1174" s="946"/>
      <c r="E1174" s="946"/>
      <c r="F1174" s="946"/>
      <c r="G1174" s="946"/>
    </row>
    <row r="1175" spans="1:7" ht="12.75">
      <c r="A1175" s="950"/>
      <c r="B1175" s="950"/>
      <c r="C1175" s="946"/>
      <c r="D1175" s="946"/>
      <c r="E1175" s="946"/>
      <c r="F1175" s="946"/>
      <c r="G1175" s="946"/>
    </row>
    <row r="1176" spans="1:7" ht="12.75">
      <c r="A1176" s="950"/>
      <c r="B1176" s="950"/>
      <c r="C1176" s="946"/>
      <c r="D1176" s="946"/>
      <c r="E1176" s="946"/>
      <c r="F1176" s="946"/>
      <c r="G1176" s="946"/>
    </row>
    <row r="1177" spans="1:7" ht="12.75">
      <c r="A1177" s="950"/>
      <c r="B1177" s="950"/>
      <c r="C1177" s="946"/>
      <c r="D1177" s="946"/>
      <c r="E1177" s="946"/>
      <c r="F1177" s="946"/>
      <c r="G1177" s="946"/>
    </row>
    <row r="1178" spans="1:7" ht="12.75">
      <c r="A1178" s="950"/>
      <c r="B1178" s="950"/>
      <c r="C1178" s="946"/>
      <c r="D1178" s="946"/>
      <c r="E1178" s="946"/>
      <c r="F1178" s="946"/>
      <c r="G1178" s="946"/>
    </row>
    <row r="1179" spans="1:7" ht="12.75">
      <c r="A1179" s="950"/>
      <c r="B1179" s="950"/>
      <c r="C1179" s="946"/>
      <c r="D1179" s="946"/>
      <c r="E1179" s="946"/>
      <c r="F1179" s="946"/>
      <c r="G1179" s="946"/>
    </row>
    <row r="1180" spans="1:7" ht="12.75">
      <c r="A1180" s="950"/>
      <c r="B1180" s="950"/>
      <c r="C1180" s="946"/>
      <c r="D1180" s="946"/>
      <c r="E1180" s="946"/>
      <c r="F1180" s="946"/>
      <c r="G1180" s="946"/>
    </row>
    <row r="1181" spans="1:7" ht="12.75">
      <c r="A1181" s="950"/>
      <c r="B1181" s="950"/>
      <c r="C1181" s="946"/>
      <c r="D1181" s="946"/>
      <c r="E1181" s="946"/>
      <c r="F1181" s="946"/>
      <c r="G1181" s="946"/>
    </row>
    <row r="1182" spans="1:7" ht="12.75">
      <c r="A1182" s="950"/>
      <c r="B1182" s="950"/>
      <c r="C1182" s="946"/>
      <c r="D1182" s="946"/>
      <c r="E1182" s="946"/>
      <c r="F1182" s="946"/>
      <c r="G1182" s="946"/>
    </row>
    <row r="1183" spans="1:7" ht="12.75">
      <c r="A1183" s="950"/>
      <c r="B1183" s="950"/>
      <c r="C1183" s="950"/>
      <c r="D1183" s="950"/>
      <c r="E1183" s="950"/>
      <c r="F1183" s="950"/>
      <c r="G1183" s="950"/>
    </row>
    <row r="1184" spans="1:7" ht="12.75">
      <c r="A1184" s="950"/>
      <c r="B1184" s="950"/>
      <c r="C1184" s="950"/>
      <c r="D1184" s="950"/>
      <c r="E1184" s="950"/>
      <c r="F1184" s="950"/>
      <c r="G1184" s="950"/>
    </row>
    <row r="1185" spans="1:7" ht="12.75">
      <c r="A1185" s="950"/>
      <c r="B1185" s="950"/>
      <c r="C1185" s="950"/>
      <c r="D1185" s="950"/>
      <c r="E1185" s="950"/>
      <c r="F1185" s="950"/>
      <c r="G1185" s="950"/>
    </row>
    <row r="1186" spans="1:7" ht="12.75">
      <c r="A1186" s="950"/>
      <c r="B1186" s="950"/>
      <c r="C1186" s="950"/>
      <c r="D1186" s="950"/>
      <c r="E1186" s="950"/>
      <c r="F1186" s="950"/>
      <c r="G1186" s="950"/>
    </row>
    <row r="1187" spans="1:7" ht="12.75">
      <c r="A1187" s="950"/>
      <c r="B1187" s="950"/>
      <c r="C1187" s="950"/>
      <c r="D1187" s="950"/>
      <c r="E1187" s="950"/>
      <c r="F1187" s="950"/>
      <c r="G1187" s="950"/>
    </row>
    <row r="1188" spans="1:7" ht="12.75">
      <c r="A1188" s="950"/>
      <c r="B1188" s="950"/>
      <c r="C1188" s="950"/>
      <c r="D1188" s="950"/>
      <c r="E1188" s="950"/>
      <c r="F1188" s="950"/>
      <c r="G1188" s="950"/>
    </row>
    <row r="1189" spans="1:7" ht="12.75">
      <c r="A1189" s="950"/>
      <c r="B1189" s="950"/>
      <c r="C1189" s="950"/>
      <c r="D1189" s="950"/>
      <c r="E1189" s="950"/>
      <c r="F1189" s="950"/>
      <c r="G1189" s="950"/>
    </row>
    <row r="1190" spans="1:7" ht="12.75">
      <c r="A1190" s="950"/>
      <c r="B1190" s="950"/>
      <c r="C1190" s="950"/>
      <c r="D1190" s="950"/>
      <c r="E1190" s="950"/>
      <c r="F1190" s="950"/>
      <c r="G1190" s="950"/>
    </row>
    <row r="1191" spans="1:7" ht="12.75">
      <c r="A1191" s="956"/>
      <c r="B1191" s="955"/>
      <c r="C1191" s="955"/>
      <c r="D1191" s="955"/>
      <c r="E1191" s="955"/>
      <c r="F1191" s="955"/>
      <c r="G1191" s="955"/>
    </row>
    <row r="1192" spans="1:7" ht="12.75">
      <c r="A1192" s="950"/>
      <c r="B1192" s="950"/>
      <c r="C1192" s="950"/>
      <c r="D1192" s="950"/>
      <c r="E1192" s="950"/>
      <c r="F1192" s="950"/>
      <c r="G1192" s="950"/>
    </row>
    <row r="1193" spans="1:7" ht="12.75">
      <c r="A1193" s="950"/>
      <c r="B1193" s="950"/>
      <c r="C1193" s="950"/>
      <c r="D1193" s="950"/>
      <c r="E1193" s="950"/>
      <c r="F1193" s="950"/>
      <c r="G1193" s="950"/>
    </row>
    <row r="1194" spans="1:7" ht="12.75">
      <c r="A1194" s="950"/>
      <c r="B1194" s="950"/>
      <c r="C1194" s="950"/>
      <c r="D1194" s="950"/>
      <c r="E1194" s="950"/>
      <c r="F1194" s="950"/>
      <c r="G1194" s="950"/>
    </row>
    <row r="1195" spans="1:7" ht="12.75">
      <c r="A1195" s="950"/>
      <c r="B1195" s="950"/>
      <c r="C1195" s="950"/>
      <c r="D1195" s="950"/>
      <c r="E1195" s="950"/>
      <c r="F1195" s="950"/>
      <c r="G1195" s="950"/>
    </row>
    <row r="1196" spans="1:7" ht="12.75">
      <c r="A1196" s="950"/>
      <c r="B1196" s="950"/>
      <c r="C1196" s="950"/>
      <c r="D1196" s="950"/>
      <c r="E1196" s="950"/>
      <c r="F1196" s="950"/>
      <c r="G1196" s="950"/>
    </row>
    <row r="1197" spans="1:7" ht="12.75">
      <c r="A1197" s="950"/>
      <c r="B1197" s="950"/>
      <c r="C1197" s="950"/>
      <c r="D1197" s="950"/>
      <c r="E1197" s="950"/>
      <c r="F1197" s="950"/>
      <c r="G1197" s="950"/>
    </row>
    <row r="1198" spans="1:7" ht="12.75">
      <c r="A1198" s="950"/>
      <c r="B1198" s="950"/>
      <c r="C1198" s="950"/>
      <c r="D1198" s="950"/>
      <c r="E1198" s="950"/>
      <c r="F1198" s="950"/>
      <c r="G1198" s="950"/>
    </row>
    <row r="1199" spans="1:7" ht="12.75">
      <c r="A1199" s="950"/>
      <c r="B1199" s="950"/>
      <c r="C1199" s="950"/>
      <c r="D1199" s="950"/>
      <c r="E1199" s="950"/>
      <c r="F1199" s="950"/>
      <c r="G1199" s="950"/>
    </row>
    <row r="1200" spans="1:7" ht="12.75">
      <c r="A1200" s="950"/>
      <c r="B1200" s="950"/>
      <c r="C1200" s="950"/>
      <c r="D1200" s="950"/>
      <c r="E1200" s="950"/>
      <c r="F1200" s="950"/>
      <c r="G1200" s="950"/>
    </row>
    <row r="1201" spans="1:7" ht="12.75">
      <c r="A1201" s="950"/>
      <c r="B1201" s="950"/>
      <c r="C1201" s="950"/>
      <c r="D1201" s="950"/>
      <c r="E1201" s="950"/>
      <c r="F1201" s="950"/>
      <c r="G1201" s="950"/>
    </row>
    <row r="1202" spans="1:7" ht="12.75">
      <c r="A1202" s="950"/>
      <c r="B1202" s="950"/>
      <c r="C1202" s="950"/>
      <c r="D1202" s="950"/>
      <c r="E1202" s="950"/>
      <c r="F1202" s="950"/>
      <c r="G1202" s="950"/>
    </row>
    <row r="1203" spans="1:7" ht="12.75">
      <c r="A1203" s="950"/>
      <c r="B1203" s="950"/>
      <c r="C1203" s="950"/>
      <c r="D1203" s="950"/>
      <c r="E1203" s="950"/>
      <c r="F1203" s="950"/>
      <c r="G1203" s="950"/>
    </row>
    <row r="1204" spans="1:7" ht="12.75">
      <c r="A1204" s="950"/>
      <c r="B1204" s="950"/>
      <c r="C1204" s="950"/>
      <c r="D1204" s="950"/>
      <c r="E1204" s="950"/>
      <c r="F1204" s="950"/>
      <c r="G1204" s="950"/>
    </row>
    <row r="1205" spans="1:7" ht="12.75">
      <c r="A1205" s="950"/>
      <c r="B1205" s="950"/>
      <c r="C1205" s="950"/>
      <c r="D1205" s="950"/>
      <c r="E1205" s="950"/>
      <c r="F1205" s="950"/>
      <c r="G1205" s="950"/>
    </row>
    <row r="1206" spans="1:7" ht="12.75">
      <c r="A1206" s="950"/>
      <c r="B1206" s="950"/>
      <c r="C1206" s="950"/>
      <c r="D1206" s="950"/>
      <c r="E1206" s="950"/>
      <c r="F1206" s="950"/>
      <c r="G1206" s="950"/>
    </row>
    <row r="1207" spans="1:7" ht="12.75">
      <c r="A1207" s="950"/>
      <c r="B1207" s="950"/>
      <c r="C1207" s="950"/>
      <c r="D1207" s="950"/>
      <c r="E1207" s="950"/>
      <c r="F1207" s="950"/>
      <c r="G1207" s="950"/>
    </row>
    <row r="1208" spans="1:7" ht="12.75">
      <c r="A1208" s="950"/>
      <c r="B1208" s="950"/>
      <c r="C1208" s="950"/>
      <c r="D1208" s="950"/>
      <c r="E1208" s="950"/>
      <c r="F1208" s="950"/>
      <c r="G1208" s="950"/>
    </row>
    <row r="1209" spans="1:7" ht="12.75">
      <c r="A1209" s="950"/>
      <c r="B1209" s="950"/>
      <c r="C1209" s="950"/>
      <c r="D1209" s="950"/>
      <c r="E1209" s="950"/>
      <c r="F1209" s="950"/>
      <c r="G1209" s="950"/>
    </row>
    <row r="1210" spans="1:7" ht="12.75">
      <c r="A1210" s="950"/>
      <c r="B1210" s="950"/>
      <c r="C1210" s="950"/>
      <c r="D1210" s="950"/>
      <c r="E1210" s="950"/>
      <c r="F1210" s="950"/>
      <c r="G1210" s="950"/>
    </row>
    <row r="1211" spans="1:7" ht="12.75">
      <c r="A1211" s="950"/>
      <c r="B1211" s="950"/>
      <c r="C1211" s="950"/>
      <c r="D1211" s="950"/>
      <c r="E1211" s="950"/>
      <c r="F1211" s="950"/>
      <c r="G1211" s="950"/>
    </row>
    <row r="1212" spans="1:7" ht="12.75">
      <c r="A1212" s="950"/>
      <c r="B1212" s="950"/>
      <c r="C1212" s="950"/>
      <c r="D1212" s="950"/>
      <c r="E1212" s="950"/>
      <c r="F1212" s="950"/>
      <c r="G1212" s="950"/>
    </row>
    <row r="1213" spans="1:7" ht="12.75">
      <c r="A1213" s="950"/>
      <c r="B1213" s="950"/>
      <c r="C1213" s="950"/>
      <c r="D1213" s="950"/>
      <c r="E1213" s="950"/>
      <c r="F1213" s="950"/>
      <c r="G1213" s="950"/>
    </row>
    <row r="1214" spans="1:7" ht="12.75">
      <c r="A1214" s="950"/>
      <c r="B1214" s="950"/>
      <c r="C1214" s="950"/>
      <c r="D1214" s="950"/>
      <c r="E1214" s="950"/>
      <c r="F1214" s="950"/>
      <c r="G1214" s="950"/>
    </row>
    <row r="1215" spans="1:7" ht="12.75">
      <c r="A1215" s="950"/>
      <c r="B1215" s="950"/>
      <c r="C1215" s="950"/>
      <c r="D1215" s="950"/>
      <c r="E1215" s="950"/>
      <c r="F1215" s="950"/>
      <c r="G1215" s="950"/>
    </row>
    <row r="1216" spans="1:7" ht="12.75">
      <c r="A1216" s="950"/>
      <c r="B1216" s="950"/>
      <c r="C1216" s="950"/>
      <c r="D1216" s="950"/>
      <c r="E1216" s="950"/>
      <c r="F1216" s="950"/>
      <c r="G1216" s="950"/>
    </row>
    <row r="1217" spans="1:7" ht="12.75">
      <c r="A1217" s="950"/>
      <c r="B1217" s="950"/>
      <c r="C1217" s="950"/>
      <c r="D1217" s="950"/>
      <c r="E1217" s="950"/>
      <c r="F1217" s="950"/>
      <c r="G1217" s="950"/>
    </row>
    <row r="1218" spans="1:7" ht="12.75">
      <c r="A1218" s="950"/>
      <c r="B1218" s="950"/>
      <c r="C1218" s="950"/>
      <c r="D1218" s="950"/>
      <c r="E1218" s="950"/>
      <c r="F1218" s="950"/>
      <c r="G1218" s="950"/>
    </row>
    <row r="1219" spans="1:7" ht="12.75">
      <c r="A1219" s="950"/>
      <c r="B1219" s="950"/>
      <c r="C1219" s="950"/>
      <c r="D1219" s="950"/>
      <c r="E1219" s="950"/>
      <c r="F1219" s="950"/>
      <c r="G1219" s="950"/>
    </row>
    <row r="1220" spans="1:7" ht="12.75">
      <c r="A1220" s="950"/>
      <c r="B1220" s="950"/>
      <c r="C1220" s="950"/>
      <c r="D1220" s="950"/>
      <c r="E1220" s="950"/>
      <c r="F1220" s="950"/>
      <c r="G1220" s="950"/>
    </row>
    <row r="1221" spans="1:7" ht="12.75">
      <c r="A1221" s="950"/>
      <c r="B1221" s="950"/>
      <c r="C1221" s="950"/>
      <c r="D1221" s="950"/>
      <c r="E1221" s="950"/>
      <c r="F1221" s="950"/>
      <c r="G1221" s="950"/>
    </row>
    <row r="1222" spans="1:7" ht="12.75">
      <c r="A1222" s="950"/>
      <c r="B1222" s="950"/>
      <c r="C1222" s="950"/>
      <c r="D1222" s="950"/>
      <c r="E1222" s="950"/>
      <c r="F1222" s="950"/>
      <c r="G1222" s="950"/>
    </row>
    <row r="1223" spans="1:7" ht="12.75">
      <c r="A1223" s="950"/>
      <c r="B1223" s="950"/>
      <c r="C1223" s="950"/>
      <c r="D1223" s="950"/>
      <c r="E1223" s="950"/>
      <c r="F1223" s="950"/>
      <c r="G1223" s="950"/>
    </row>
    <row r="1224" spans="1:7" ht="12.75">
      <c r="A1224" s="950"/>
      <c r="B1224" s="950"/>
      <c r="C1224" s="950"/>
      <c r="D1224" s="950"/>
      <c r="E1224" s="950"/>
      <c r="F1224" s="950"/>
      <c r="G1224" s="950"/>
    </row>
    <row r="1225" spans="1:7" ht="12.75">
      <c r="A1225" s="950"/>
      <c r="B1225" s="950"/>
      <c r="C1225" s="950"/>
      <c r="D1225" s="950"/>
      <c r="E1225" s="950"/>
      <c r="F1225" s="950"/>
      <c r="G1225" s="950"/>
    </row>
    <row r="1226" spans="1:7" ht="12.75">
      <c r="A1226" s="950"/>
      <c r="B1226" s="950"/>
      <c r="C1226" s="950"/>
      <c r="D1226" s="950"/>
      <c r="E1226" s="950"/>
      <c r="F1226" s="950"/>
      <c r="G1226" s="950"/>
    </row>
    <row r="1227" spans="1:7" ht="12.75">
      <c r="A1227" s="950"/>
      <c r="B1227" s="950"/>
      <c r="C1227" s="950"/>
      <c r="D1227" s="950"/>
      <c r="E1227" s="950"/>
      <c r="F1227" s="950"/>
      <c r="G1227" s="950"/>
    </row>
    <row r="1228" spans="1:7" ht="12.75">
      <c r="A1228" s="950"/>
      <c r="B1228" s="950"/>
      <c r="C1228" s="950"/>
      <c r="D1228" s="950"/>
      <c r="E1228" s="950"/>
      <c r="F1228" s="950"/>
      <c r="G1228" s="950"/>
    </row>
    <row r="1229" spans="1:7" ht="12.75">
      <c r="A1229" s="950"/>
      <c r="B1229" s="950"/>
      <c r="C1229" s="950"/>
      <c r="D1229" s="950"/>
      <c r="E1229" s="950"/>
      <c r="F1229" s="950"/>
      <c r="G1229" s="950"/>
    </row>
    <row r="1230" spans="1:7" ht="12.75">
      <c r="A1230" s="950"/>
      <c r="B1230" s="950"/>
      <c r="C1230" s="950"/>
      <c r="D1230" s="950"/>
      <c r="E1230" s="950"/>
      <c r="F1230" s="950"/>
      <c r="G1230" s="950"/>
    </row>
    <row r="1231" spans="1:7" ht="12.75">
      <c r="A1231" s="950"/>
      <c r="B1231" s="950"/>
      <c r="C1231" s="950"/>
      <c r="D1231" s="950"/>
      <c r="E1231" s="950"/>
      <c r="F1231" s="950"/>
      <c r="G1231" s="950"/>
    </row>
    <row r="1232" spans="1:7" ht="12.75">
      <c r="A1232" s="950"/>
      <c r="B1232" s="950"/>
      <c r="C1232" s="950"/>
      <c r="D1232" s="950"/>
      <c r="E1232" s="950"/>
      <c r="F1232" s="950"/>
      <c r="G1232" s="950"/>
    </row>
    <row r="1233" spans="1:7" ht="12.75">
      <c r="A1233" s="950"/>
      <c r="B1233" s="950"/>
      <c r="C1233" s="950"/>
      <c r="D1233" s="950"/>
      <c r="E1233" s="950"/>
      <c r="F1233" s="950"/>
      <c r="G1233" s="950"/>
    </row>
    <row r="1234" spans="1:7" ht="12.75">
      <c r="A1234" s="950"/>
      <c r="B1234" s="950"/>
      <c r="C1234" s="950"/>
      <c r="D1234" s="950"/>
      <c r="E1234" s="950"/>
      <c r="F1234" s="950"/>
      <c r="G1234" s="950"/>
    </row>
    <row r="1235" spans="1:7" ht="12.75">
      <c r="A1235" s="950"/>
      <c r="B1235" s="950"/>
      <c r="C1235" s="950"/>
      <c r="D1235" s="950"/>
      <c r="E1235" s="950"/>
      <c r="F1235" s="950"/>
      <c r="G1235" s="950"/>
    </row>
    <row r="1236" spans="1:7" ht="12.75">
      <c r="A1236" s="896"/>
      <c r="B1236" s="896"/>
      <c r="C1236" s="896"/>
      <c r="D1236" s="896"/>
      <c r="E1236" s="896"/>
      <c r="F1236" s="896"/>
      <c r="G1236" s="896"/>
    </row>
    <row r="1237" spans="1:7" ht="12.75">
      <c r="A1237" s="896"/>
      <c r="B1237" s="896"/>
      <c r="C1237" s="896"/>
      <c r="D1237" s="896"/>
      <c r="E1237" s="896"/>
      <c r="F1237" s="896"/>
      <c r="G1237" s="896"/>
    </row>
    <row r="1238" spans="1:7" ht="12.75">
      <c r="A1238" s="896"/>
      <c r="B1238" s="896"/>
      <c r="C1238" s="896"/>
      <c r="D1238" s="896"/>
      <c r="E1238" s="896"/>
      <c r="F1238" s="896"/>
      <c r="G1238" s="896"/>
    </row>
    <row r="1239" spans="1:7" ht="12.75">
      <c r="A1239" s="896"/>
      <c r="B1239" s="896"/>
      <c r="C1239" s="896"/>
      <c r="D1239" s="896"/>
      <c r="E1239" s="896"/>
      <c r="F1239" s="896"/>
      <c r="G1239" s="896"/>
    </row>
    <row r="1240" spans="1:7" ht="12.75">
      <c r="A1240" s="896"/>
      <c r="B1240" s="896"/>
      <c r="C1240" s="896"/>
      <c r="D1240" s="896"/>
      <c r="E1240" s="896"/>
      <c r="F1240" s="896"/>
      <c r="G1240" s="896"/>
    </row>
    <row r="1241" spans="1:7" ht="12.75">
      <c r="A1241" s="896"/>
      <c r="B1241" s="896"/>
      <c r="C1241" s="896"/>
      <c r="D1241" s="896"/>
      <c r="E1241" s="896"/>
      <c r="F1241" s="896"/>
      <c r="G1241" s="896"/>
    </row>
    <row r="1242" spans="1:7" ht="12.75">
      <c r="A1242" s="896"/>
      <c r="B1242" s="896"/>
      <c r="C1242" s="896"/>
      <c r="D1242" s="896"/>
      <c r="E1242" s="896"/>
      <c r="F1242" s="896"/>
      <c r="G1242" s="896"/>
    </row>
    <row r="1243" spans="1:7" ht="12.75">
      <c r="A1243" s="896"/>
      <c r="B1243" s="896"/>
      <c r="C1243" s="896"/>
      <c r="D1243" s="896"/>
      <c r="E1243" s="896"/>
      <c r="F1243" s="896"/>
      <c r="G1243" s="896"/>
    </row>
    <row r="1244" spans="1:7" ht="12.75">
      <c r="A1244" s="896"/>
      <c r="B1244" s="896"/>
      <c r="C1244" s="896"/>
      <c r="D1244" s="896"/>
      <c r="E1244" s="896"/>
      <c r="F1244" s="896"/>
      <c r="G1244" s="896"/>
    </row>
    <row r="1245" spans="1:7" ht="12.75">
      <c r="A1245" s="896"/>
      <c r="B1245" s="896"/>
      <c r="C1245" s="896"/>
      <c r="D1245" s="896"/>
      <c r="E1245" s="896"/>
      <c r="F1245" s="896"/>
      <c r="G1245" s="896"/>
    </row>
    <row r="1246" spans="1:7" ht="12.75">
      <c r="A1246" s="896"/>
      <c r="B1246" s="896"/>
      <c r="C1246" s="896"/>
      <c r="D1246" s="896"/>
      <c r="E1246" s="896"/>
      <c r="F1246" s="896"/>
      <c r="G1246" s="896"/>
    </row>
    <row r="1247" spans="1:7" ht="12.75">
      <c r="A1247" s="896"/>
      <c r="B1247" s="896"/>
      <c r="C1247" s="896"/>
      <c r="D1247" s="896"/>
      <c r="E1247" s="896"/>
      <c r="F1247" s="896"/>
      <c r="G1247" s="896"/>
    </row>
    <row r="1248" spans="1:7" ht="12.75">
      <c r="A1248" s="896"/>
      <c r="B1248" s="896"/>
      <c r="C1248" s="896"/>
      <c r="D1248" s="896"/>
      <c r="E1248" s="896"/>
      <c r="F1248" s="896"/>
      <c r="G1248" s="896"/>
    </row>
    <row r="1249" spans="1:7" ht="12.75">
      <c r="A1249" s="896"/>
      <c r="B1249" s="896"/>
      <c r="C1249" s="896"/>
      <c r="D1249" s="896"/>
      <c r="E1249" s="896"/>
      <c r="F1249" s="896"/>
      <c r="G1249" s="896"/>
    </row>
    <row r="1250" spans="1:7" ht="12.75">
      <c r="A1250" s="896"/>
      <c r="B1250" s="896"/>
      <c r="C1250" s="896"/>
      <c r="D1250" s="896"/>
      <c r="E1250" s="896"/>
      <c r="F1250" s="896"/>
      <c r="G1250" s="896"/>
    </row>
    <row r="1251" spans="1:7" ht="12.75">
      <c r="A1251" s="896"/>
      <c r="B1251" s="896"/>
      <c r="C1251" s="896"/>
      <c r="D1251" s="896"/>
      <c r="E1251" s="896"/>
      <c r="F1251" s="896"/>
      <c r="G1251" s="896"/>
    </row>
    <row r="1252" spans="1:7" ht="12.75">
      <c r="A1252" s="896"/>
      <c r="B1252" s="896"/>
      <c r="C1252" s="896"/>
      <c r="D1252" s="896"/>
      <c r="E1252" s="896"/>
      <c r="F1252" s="896"/>
      <c r="G1252" s="896"/>
    </row>
    <row r="1253" spans="1:7" ht="12.75">
      <c r="A1253" s="896"/>
      <c r="B1253" s="896"/>
      <c r="C1253" s="896"/>
      <c r="D1253" s="896"/>
      <c r="E1253" s="896"/>
      <c r="F1253" s="896"/>
      <c r="G1253" s="896"/>
    </row>
    <row r="1254" spans="1:7" ht="12.75">
      <c r="A1254" s="896"/>
      <c r="B1254" s="896"/>
      <c r="C1254" s="896"/>
      <c r="D1254" s="896"/>
      <c r="E1254" s="896"/>
      <c r="F1254" s="896"/>
      <c r="G1254" s="896"/>
    </row>
    <row r="1255" spans="1:7" ht="12.75">
      <c r="A1255" s="896"/>
      <c r="B1255" s="896"/>
      <c r="C1255" s="896"/>
      <c r="D1255" s="896"/>
      <c r="E1255" s="896"/>
      <c r="F1255" s="896"/>
      <c r="G1255" s="896"/>
    </row>
    <row r="1256" spans="1:7" ht="12.75">
      <c r="A1256" s="896"/>
      <c r="B1256" s="896"/>
      <c r="C1256" s="896"/>
      <c r="D1256" s="896"/>
      <c r="E1256" s="896"/>
      <c r="F1256" s="896"/>
      <c r="G1256" s="896"/>
    </row>
    <row r="1257" spans="1:7" ht="12.75">
      <c r="A1257" s="896"/>
      <c r="B1257" s="896"/>
      <c r="C1257" s="896"/>
      <c r="D1257" s="896"/>
      <c r="E1257" s="896"/>
      <c r="F1257" s="896"/>
      <c r="G1257" s="896"/>
    </row>
    <row r="1258" spans="1:7" ht="12.75">
      <c r="A1258" s="896"/>
      <c r="B1258" s="896"/>
      <c r="C1258" s="896"/>
      <c r="D1258" s="896"/>
      <c r="E1258" s="896"/>
      <c r="F1258" s="896"/>
      <c r="G1258" s="896"/>
    </row>
    <row r="1259" spans="1:7" ht="12.75">
      <c r="A1259" s="896"/>
      <c r="B1259" s="896"/>
      <c r="C1259" s="896"/>
      <c r="D1259" s="896"/>
      <c r="E1259" s="896"/>
      <c r="F1259" s="896"/>
      <c r="G1259" s="896"/>
    </row>
    <row r="1260" spans="1:7" ht="12.75">
      <c r="A1260" s="896"/>
      <c r="B1260" s="896"/>
      <c r="C1260" s="896"/>
      <c r="D1260" s="896"/>
      <c r="E1260" s="896"/>
      <c r="F1260" s="896"/>
      <c r="G1260" s="896"/>
    </row>
    <row r="1261" spans="1:7" ht="12.75">
      <c r="A1261" s="896"/>
      <c r="B1261" s="896"/>
      <c r="C1261" s="896"/>
      <c r="D1261" s="896"/>
      <c r="E1261" s="896"/>
      <c r="F1261" s="896"/>
      <c r="G1261" s="896"/>
    </row>
    <row r="1262" spans="1:7" ht="12.75">
      <c r="A1262" s="896"/>
      <c r="B1262" s="896"/>
      <c r="C1262" s="896"/>
      <c r="D1262" s="896"/>
      <c r="E1262" s="896"/>
      <c r="F1262" s="896"/>
      <c r="G1262" s="896"/>
    </row>
    <row r="1263" spans="1:7" ht="12.75">
      <c r="A1263" s="896"/>
      <c r="B1263" s="896"/>
      <c r="C1263" s="896"/>
      <c r="D1263" s="896"/>
      <c r="E1263" s="896"/>
      <c r="F1263" s="896"/>
      <c r="G1263" s="896"/>
    </row>
    <row r="1264" spans="1:7" ht="12.75">
      <c r="A1264" s="896"/>
      <c r="B1264" s="896"/>
      <c r="C1264" s="896"/>
      <c r="D1264" s="896"/>
      <c r="E1264" s="896"/>
      <c r="F1264" s="896"/>
      <c r="G1264" s="896"/>
    </row>
    <row r="1265" spans="1:7" ht="12.75">
      <c r="A1265" s="896"/>
      <c r="B1265" s="896"/>
      <c r="C1265" s="896"/>
      <c r="D1265" s="896"/>
      <c r="E1265" s="896"/>
      <c r="F1265" s="896"/>
      <c r="G1265" s="896"/>
    </row>
    <row r="1266" spans="1:7" ht="12.75">
      <c r="A1266" s="896"/>
      <c r="B1266" s="896"/>
      <c r="C1266" s="896"/>
      <c r="D1266" s="896"/>
      <c r="E1266" s="896"/>
      <c r="F1266" s="896"/>
      <c r="G1266" s="896"/>
    </row>
    <row r="1267" spans="1:7" ht="12.75">
      <c r="A1267" s="896"/>
      <c r="B1267" s="896"/>
      <c r="C1267" s="896"/>
      <c r="D1267" s="896"/>
      <c r="E1267" s="896"/>
      <c r="F1267" s="896"/>
      <c r="G1267" s="896"/>
    </row>
    <row r="1268" spans="1:7" ht="12.75">
      <c r="A1268" s="896"/>
      <c r="B1268" s="896"/>
      <c r="C1268" s="896"/>
      <c r="D1268" s="896"/>
      <c r="E1268" s="896"/>
      <c r="F1268" s="896"/>
      <c r="G1268" s="896"/>
    </row>
    <row r="1269" spans="1:7" ht="12.75">
      <c r="A1269" s="896"/>
      <c r="B1269" s="896"/>
      <c r="C1269" s="896"/>
      <c r="D1269" s="896"/>
      <c r="E1269" s="896"/>
      <c r="F1269" s="896"/>
      <c r="G1269" s="896"/>
    </row>
    <row r="1270" spans="1:7" ht="12.75">
      <c r="A1270" s="896"/>
      <c r="B1270" s="896"/>
      <c r="C1270" s="896"/>
      <c r="D1270" s="896"/>
      <c r="E1270" s="896"/>
      <c r="F1270" s="896"/>
      <c r="G1270" s="896"/>
    </row>
    <row r="1271" spans="1:7" ht="12.75">
      <c r="A1271" s="896"/>
      <c r="B1271" s="896"/>
      <c r="C1271" s="896"/>
      <c r="D1271" s="896"/>
      <c r="E1271" s="896"/>
      <c r="F1271" s="896"/>
      <c r="G1271" s="896"/>
    </row>
    <row r="1272" spans="1:7" ht="12.75">
      <c r="A1272" s="896"/>
      <c r="B1272" s="896"/>
      <c r="C1272" s="896"/>
      <c r="D1272" s="896"/>
      <c r="E1272" s="896"/>
      <c r="F1272" s="896"/>
      <c r="G1272" s="896"/>
    </row>
    <row r="1273" spans="1:7" ht="12.75">
      <c r="A1273" s="896"/>
      <c r="B1273" s="896"/>
      <c r="C1273" s="896"/>
      <c r="D1273" s="896"/>
      <c r="E1273" s="896"/>
      <c r="F1273" s="896"/>
      <c r="G1273" s="896"/>
    </row>
    <row r="1274" spans="1:7" ht="12.75">
      <c r="A1274" s="896"/>
      <c r="B1274" s="896"/>
      <c r="C1274" s="896"/>
      <c r="D1274" s="896"/>
      <c r="E1274" s="896"/>
      <c r="F1274" s="896"/>
      <c r="G1274" s="896"/>
    </row>
    <row r="1275" spans="1:7" ht="12.75">
      <c r="A1275" s="896"/>
      <c r="B1275" s="896"/>
      <c r="C1275" s="896"/>
      <c r="D1275" s="896"/>
      <c r="E1275" s="896"/>
      <c r="F1275" s="896"/>
      <c r="G1275" s="896"/>
    </row>
    <row r="1276" spans="1:7" ht="12.75">
      <c r="A1276" s="896"/>
      <c r="B1276" s="896"/>
      <c r="C1276" s="896"/>
      <c r="D1276" s="896"/>
      <c r="E1276" s="896"/>
      <c r="F1276" s="896"/>
      <c r="G1276" s="896"/>
    </row>
    <row r="1277" spans="1:7" ht="12.75">
      <c r="A1277" s="896"/>
      <c r="B1277" s="896"/>
      <c r="C1277" s="896"/>
      <c r="D1277" s="896"/>
      <c r="E1277" s="896"/>
      <c r="F1277" s="896"/>
      <c r="G1277" s="896"/>
    </row>
    <row r="1278" spans="1:7" ht="12.75">
      <c r="A1278" s="896"/>
      <c r="B1278" s="896"/>
      <c r="C1278" s="896"/>
      <c r="D1278" s="896"/>
      <c r="E1278" s="896"/>
      <c r="F1278" s="896"/>
      <c r="G1278" s="896"/>
    </row>
    <row r="1279" spans="1:7" ht="12.75">
      <c r="A1279" s="896"/>
      <c r="B1279" s="896"/>
      <c r="C1279" s="896"/>
      <c r="D1279" s="896"/>
      <c r="E1279" s="896"/>
      <c r="F1279" s="896"/>
      <c r="G1279" s="896"/>
    </row>
    <row r="1280" spans="1:7" ht="12.75">
      <c r="A1280" s="896"/>
      <c r="B1280" s="896"/>
      <c r="C1280" s="896"/>
      <c r="D1280" s="896"/>
      <c r="E1280" s="896"/>
      <c r="F1280" s="896"/>
      <c r="G1280" s="896"/>
    </row>
    <row r="1281" spans="1:7" ht="12.75">
      <c r="A1281" s="896"/>
      <c r="B1281" s="896"/>
      <c r="C1281" s="896"/>
      <c r="D1281" s="896"/>
      <c r="E1281" s="896"/>
      <c r="F1281" s="896"/>
      <c r="G1281" s="896"/>
    </row>
    <row r="1282" spans="1:7" ht="12.75">
      <c r="A1282" s="896"/>
      <c r="B1282" s="896"/>
      <c r="C1282" s="896"/>
      <c r="D1282" s="896"/>
      <c r="E1282" s="896"/>
      <c r="F1282" s="896"/>
      <c r="G1282" s="896"/>
    </row>
    <row r="1283" spans="1:7" ht="12.75">
      <c r="A1283" s="896"/>
      <c r="B1283" s="896"/>
      <c r="C1283" s="896"/>
      <c r="D1283" s="896"/>
      <c r="E1283" s="896"/>
      <c r="F1283" s="896"/>
      <c r="G1283" s="896"/>
    </row>
    <row r="1284" spans="1:7" ht="12.75">
      <c r="A1284" s="896"/>
      <c r="B1284" s="896"/>
      <c r="C1284" s="896"/>
      <c r="D1284" s="896"/>
      <c r="E1284" s="896"/>
      <c r="F1284" s="896"/>
      <c r="G1284" s="896"/>
    </row>
    <row r="1285" spans="1:7" ht="12.75">
      <c r="A1285" s="896"/>
      <c r="B1285" s="896"/>
      <c r="C1285" s="896"/>
      <c r="D1285" s="896"/>
      <c r="E1285" s="896"/>
      <c r="F1285" s="896"/>
      <c r="G1285" s="896"/>
    </row>
    <row r="1286" spans="1:7" ht="12.75">
      <c r="A1286" s="896"/>
      <c r="B1286" s="896"/>
      <c r="C1286" s="896"/>
      <c r="D1286" s="896"/>
      <c r="E1286" s="896"/>
      <c r="F1286" s="896"/>
      <c r="G1286" s="896"/>
    </row>
    <row r="1287" spans="1:7" ht="12.75">
      <c r="A1287" s="896"/>
      <c r="B1287" s="896"/>
      <c r="C1287" s="896"/>
      <c r="D1287" s="896"/>
      <c r="E1287" s="896"/>
      <c r="F1287" s="896"/>
      <c r="G1287" s="896"/>
    </row>
    <row r="1288" spans="1:7" ht="12.75">
      <c r="A1288" s="896"/>
      <c r="B1288" s="896"/>
      <c r="C1288" s="896"/>
      <c r="D1288" s="896"/>
      <c r="E1288" s="896"/>
      <c r="F1288" s="896"/>
      <c r="G1288" s="896"/>
    </row>
    <row r="1289" spans="1:7" ht="12.75">
      <c r="A1289" s="896"/>
      <c r="B1289" s="896"/>
      <c r="C1289" s="896"/>
      <c r="D1289" s="896"/>
      <c r="E1289" s="896"/>
      <c r="F1289" s="896"/>
      <c r="G1289" s="896"/>
    </row>
    <row r="1290" spans="1:7" ht="12.75">
      <c r="A1290" s="896"/>
      <c r="B1290" s="896"/>
      <c r="C1290" s="896"/>
      <c r="D1290" s="896"/>
      <c r="E1290" s="896"/>
      <c r="F1290" s="896"/>
      <c r="G1290" s="896"/>
    </row>
    <row r="1291" spans="1:7" ht="12.75">
      <c r="A1291" s="896"/>
      <c r="B1291" s="896"/>
      <c r="C1291" s="896"/>
      <c r="D1291" s="896"/>
      <c r="E1291" s="896"/>
      <c r="F1291" s="896"/>
      <c r="G1291" s="896"/>
    </row>
    <row r="1292" spans="1:7" ht="12.75">
      <c r="A1292" s="896"/>
      <c r="B1292" s="896"/>
      <c r="C1292" s="896"/>
      <c r="D1292" s="896"/>
      <c r="E1292" s="896"/>
      <c r="F1292" s="896"/>
      <c r="G1292" s="896"/>
    </row>
    <row r="1293" spans="1:7" ht="12.75">
      <c r="A1293" s="896"/>
      <c r="B1293" s="896"/>
      <c r="C1293" s="896"/>
      <c r="D1293" s="896"/>
      <c r="E1293" s="896"/>
      <c r="F1293" s="896"/>
      <c r="G1293" s="896"/>
    </row>
    <row r="1294" spans="1:7" ht="12.75">
      <c r="A1294" s="896"/>
      <c r="B1294" s="896"/>
      <c r="C1294" s="896"/>
      <c r="D1294" s="896"/>
      <c r="E1294" s="896"/>
      <c r="F1294" s="896"/>
      <c r="G1294" s="896"/>
    </row>
    <row r="1295" spans="1:7" ht="12.75">
      <c r="A1295" s="896"/>
      <c r="B1295" s="896"/>
      <c r="C1295" s="896"/>
      <c r="D1295" s="896"/>
      <c r="E1295" s="896"/>
      <c r="F1295" s="896"/>
      <c r="G1295" s="896"/>
    </row>
    <row r="1296" spans="1:7" ht="12.75">
      <c r="A1296" s="896"/>
      <c r="B1296" s="896"/>
      <c r="C1296" s="896"/>
      <c r="D1296" s="896"/>
      <c r="E1296" s="896"/>
      <c r="F1296" s="896"/>
      <c r="G1296" s="896"/>
    </row>
    <row r="1297" spans="1:7" ht="12.75">
      <c r="A1297" s="896"/>
      <c r="B1297" s="896"/>
      <c r="C1297" s="896"/>
      <c r="D1297" s="896"/>
      <c r="E1297" s="896"/>
      <c r="F1297" s="896"/>
      <c r="G1297" s="896"/>
    </row>
    <row r="1298" spans="1:7" ht="12.75">
      <c r="A1298" s="896"/>
      <c r="B1298" s="896"/>
      <c r="C1298" s="896"/>
      <c r="D1298" s="896"/>
      <c r="E1298" s="896"/>
      <c r="F1298" s="896"/>
      <c r="G1298" s="896"/>
    </row>
    <row r="1299" spans="1:7" ht="12.75">
      <c r="A1299" s="896"/>
      <c r="B1299" s="896"/>
      <c r="C1299" s="896"/>
      <c r="D1299" s="896"/>
      <c r="E1299" s="896"/>
      <c r="F1299" s="896"/>
      <c r="G1299" s="896"/>
    </row>
    <row r="1300" spans="1:7" ht="12.75">
      <c r="A1300" s="896"/>
      <c r="B1300" s="896"/>
      <c r="C1300" s="896"/>
      <c r="D1300" s="896"/>
      <c r="E1300" s="896"/>
      <c r="F1300" s="896"/>
      <c r="G1300" s="896"/>
    </row>
    <row r="1301" spans="1:7" ht="12.75">
      <c r="A1301" s="896"/>
      <c r="B1301" s="896"/>
      <c r="C1301" s="896"/>
      <c r="D1301" s="896"/>
      <c r="E1301" s="896"/>
      <c r="F1301" s="896"/>
      <c r="G1301" s="896"/>
    </row>
    <row r="1302" spans="1:7" ht="12.75">
      <c r="A1302" s="896"/>
      <c r="B1302" s="896"/>
      <c r="C1302" s="896"/>
      <c r="D1302" s="896"/>
      <c r="E1302" s="896"/>
      <c r="F1302" s="896"/>
      <c r="G1302" s="896"/>
    </row>
    <row r="1303" spans="1:7" ht="12.75">
      <c r="A1303" s="896"/>
      <c r="B1303" s="896"/>
      <c r="C1303" s="896"/>
      <c r="D1303" s="896"/>
      <c r="E1303" s="896"/>
      <c r="F1303" s="896"/>
      <c r="G1303" s="896"/>
    </row>
    <row r="1304" spans="1:7" ht="12.75">
      <c r="A1304" s="896"/>
      <c r="B1304" s="896"/>
      <c r="C1304" s="896"/>
      <c r="D1304" s="896"/>
      <c r="E1304" s="896"/>
      <c r="F1304" s="896"/>
      <c r="G1304" s="896"/>
    </row>
    <row r="1305" spans="1:7" ht="12.75">
      <c r="A1305" s="896"/>
      <c r="B1305" s="896"/>
      <c r="C1305" s="896"/>
      <c r="D1305" s="896"/>
      <c r="E1305" s="896"/>
      <c r="F1305" s="896"/>
      <c r="G1305" s="896"/>
    </row>
    <row r="1306" spans="1:7" ht="12.75">
      <c r="A1306" s="896"/>
      <c r="B1306" s="896"/>
      <c r="C1306" s="896"/>
      <c r="D1306" s="896"/>
      <c r="E1306" s="896"/>
      <c r="F1306" s="896"/>
      <c r="G1306" s="896"/>
    </row>
    <row r="1307" spans="1:7" ht="12.75">
      <c r="A1307" s="896"/>
      <c r="B1307" s="896"/>
      <c r="C1307" s="896"/>
      <c r="D1307" s="896"/>
      <c r="E1307" s="896"/>
      <c r="F1307" s="896"/>
      <c r="G1307" s="896"/>
    </row>
    <row r="1308" spans="1:7" ht="12.75">
      <c r="A1308" s="896"/>
      <c r="B1308" s="896"/>
      <c r="C1308" s="896"/>
      <c r="D1308" s="896"/>
      <c r="E1308" s="896"/>
      <c r="F1308" s="896"/>
      <c r="G1308" s="896"/>
    </row>
    <row r="1309" spans="1:7" ht="12.75">
      <c r="A1309" s="896"/>
      <c r="B1309" s="896"/>
      <c r="C1309" s="896"/>
      <c r="D1309" s="896"/>
      <c r="E1309" s="896"/>
      <c r="F1309" s="896"/>
      <c r="G1309" s="896"/>
    </row>
    <row r="1310" spans="1:7" ht="12.75">
      <c r="A1310" s="896"/>
      <c r="B1310" s="896"/>
      <c r="C1310" s="896"/>
      <c r="D1310" s="896"/>
      <c r="E1310" s="896"/>
      <c r="F1310" s="896"/>
      <c r="G1310" s="896"/>
    </row>
    <row r="1311" spans="1:7" ht="12.75">
      <c r="A1311" s="896"/>
      <c r="B1311" s="896"/>
      <c r="C1311" s="896"/>
      <c r="D1311" s="896"/>
      <c r="E1311" s="896"/>
      <c r="F1311" s="896"/>
      <c r="G1311" s="896"/>
    </row>
    <row r="1312" spans="1:7" ht="12.75">
      <c r="A1312" s="896"/>
      <c r="B1312" s="896"/>
      <c r="C1312" s="896"/>
      <c r="D1312" s="896"/>
      <c r="E1312" s="896"/>
      <c r="F1312" s="896"/>
      <c r="G1312" s="896"/>
    </row>
    <row r="1313" spans="1:7" ht="12.75">
      <c r="A1313" s="896"/>
      <c r="B1313" s="896"/>
      <c r="C1313" s="896"/>
      <c r="D1313" s="896"/>
      <c r="E1313" s="896"/>
      <c r="F1313" s="896"/>
      <c r="G1313" s="896"/>
    </row>
    <row r="1314" spans="1:7" ht="12.75">
      <c r="A1314" s="896"/>
      <c r="B1314" s="896"/>
      <c r="C1314" s="896"/>
      <c r="D1314" s="896"/>
      <c r="E1314" s="896"/>
      <c r="F1314" s="896"/>
      <c r="G1314" s="896"/>
    </row>
    <row r="1315" spans="1:7" ht="12.75">
      <c r="A1315" s="896"/>
      <c r="B1315" s="896"/>
      <c r="C1315" s="896"/>
      <c r="D1315" s="896"/>
      <c r="E1315" s="896"/>
      <c r="F1315" s="896"/>
      <c r="G1315" s="896"/>
    </row>
    <row r="1316" spans="1:7" ht="12.75">
      <c r="A1316" s="896"/>
      <c r="B1316" s="896"/>
      <c r="C1316" s="896"/>
      <c r="D1316" s="896"/>
      <c r="E1316" s="896"/>
      <c r="F1316" s="896"/>
      <c r="G1316" s="896"/>
    </row>
    <row r="1317" spans="1:7" ht="12.75">
      <c r="A1317" s="896"/>
      <c r="B1317" s="896"/>
      <c r="C1317" s="896"/>
      <c r="D1317" s="896"/>
      <c r="E1317" s="896"/>
      <c r="F1317" s="896"/>
      <c r="G1317" s="896"/>
    </row>
    <row r="1318" spans="1:7" ht="12.75">
      <c r="A1318" s="896"/>
      <c r="B1318" s="896"/>
      <c r="C1318" s="896"/>
      <c r="D1318" s="896"/>
      <c r="E1318" s="896"/>
      <c r="F1318" s="896"/>
      <c r="G1318" s="896"/>
    </row>
    <row r="1319" spans="1:7" ht="12.75">
      <c r="A1319" s="896"/>
      <c r="B1319" s="896"/>
      <c r="C1319" s="896"/>
      <c r="D1319" s="896"/>
      <c r="E1319" s="896"/>
      <c r="F1319" s="896"/>
      <c r="G1319" s="896"/>
    </row>
    <row r="1320" spans="1:7" ht="12.75">
      <c r="A1320" s="896"/>
      <c r="B1320" s="896"/>
      <c r="C1320" s="896"/>
      <c r="D1320" s="896"/>
      <c r="E1320" s="896"/>
      <c r="F1320" s="896"/>
      <c r="G1320" s="896"/>
    </row>
    <row r="1321" spans="1:7" ht="12.75">
      <c r="A1321" s="896"/>
      <c r="B1321" s="896"/>
      <c r="C1321" s="896"/>
      <c r="D1321" s="896"/>
      <c r="E1321" s="896"/>
      <c r="F1321" s="896"/>
      <c r="G1321" s="896"/>
    </row>
    <row r="1322" spans="1:7" ht="12.75">
      <c r="A1322" s="896"/>
      <c r="B1322" s="896"/>
      <c r="C1322" s="896"/>
      <c r="D1322" s="896"/>
      <c r="E1322" s="896"/>
      <c r="F1322" s="896"/>
      <c r="G1322" s="896"/>
    </row>
    <row r="1323" spans="1:7" ht="12.75">
      <c r="A1323" s="896"/>
      <c r="B1323" s="896"/>
      <c r="C1323" s="896"/>
      <c r="D1323" s="896"/>
      <c r="E1323" s="896"/>
      <c r="F1323" s="896"/>
      <c r="G1323" s="896"/>
    </row>
    <row r="1324" spans="1:7" ht="12.75">
      <c r="A1324" s="896"/>
      <c r="B1324" s="896"/>
      <c r="C1324" s="896"/>
      <c r="D1324" s="896"/>
      <c r="E1324" s="896"/>
      <c r="F1324" s="896"/>
      <c r="G1324" s="896"/>
    </row>
    <row r="1325" spans="1:7" ht="12.75">
      <c r="A1325" s="896"/>
      <c r="B1325" s="896"/>
      <c r="C1325" s="896"/>
      <c r="D1325" s="896"/>
      <c r="E1325" s="896"/>
      <c r="F1325" s="896"/>
      <c r="G1325" s="896"/>
    </row>
    <row r="1326" spans="1:7" ht="12.75">
      <c r="A1326" s="896"/>
      <c r="B1326" s="896"/>
      <c r="C1326" s="896"/>
      <c r="D1326" s="896"/>
      <c r="E1326" s="896"/>
      <c r="F1326" s="896"/>
      <c r="G1326" s="896"/>
    </row>
    <row r="1327" spans="1:7" ht="12.75">
      <c r="A1327" s="896"/>
      <c r="B1327" s="896"/>
      <c r="C1327" s="896"/>
      <c r="D1327" s="896"/>
      <c r="E1327" s="896"/>
      <c r="F1327" s="896"/>
      <c r="G1327" s="896"/>
    </row>
    <row r="1328" spans="1:7" ht="12.75">
      <c r="A1328" s="896"/>
      <c r="B1328" s="896"/>
      <c r="C1328" s="896"/>
      <c r="D1328" s="896"/>
      <c r="E1328" s="896"/>
      <c r="F1328" s="896"/>
      <c r="G1328" s="896"/>
    </row>
    <row r="1329" spans="1:7" ht="12.75">
      <c r="A1329" s="896"/>
      <c r="B1329" s="896"/>
      <c r="C1329" s="896"/>
      <c r="D1329" s="896"/>
      <c r="E1329" s="896"/>
      <c r="F1329" s="896"/>
      <c r="G1329" s="896"/>
    </row>
    <row r="1330" spans="1:7" ht="12.75">
      <c r="A1330" s="896"/>
      <c r="B1330" s="896"/>
      <c r="C1330" s="896"/>
      <c r="D1330" s="896"/>
      <c r="E1330" s="896"/>
      <c r="F1330" s="896"/>
      <c r="G1330" s="896"/>
    </row>
    <row r="1331" spans="1:7" ht="12.75">
      <c r="A1331" s="896"/>
      <c r="B1331" s="896"/>
      <c r="C1331" s="896"/>
      <c r="D1331" s="896"/>
      <c r="E1331" s="896"/>
      <c r="F1331" s="896"/>
      <c r="G1331" s="896"/>
    </row>
    <row r="1332" spans="1:7" ht="12.75">
      <c r="A1332" s="896"/>
      <c r="B1332" s="896"/>
      <c r="C1332" s="896"/>
      <c r="D1332" s="896"/>
      <c r="E1332" s="896"/>
      <c r="F1332" s="896"/>
      <c r="G1332" s="896"/>
    </row>
    <row r="1333" spans="1:7" ht="12.75">
      <c r="A1333" s="896"/>
      <c r="B1333" s="896"/>
      <c r="C1333" s="896"/>
      <c r="D1333" s="896"/>
      <c r="E1333" s="896"/>
      <c r="F1333" s="896"/>
      <c r="G1333" s="896"/>
    </row>
    <row r="1334" spans="1:7" ht="12.75">
      <c r="A1334" s="896"/>
      <c r="B1334" s="896"/>
      <c r="C1334" s="896"/>
      <c r="D1334" s="896"/>
      <c r="E1334" s="896"/>
      <c r="F1334" s="896"/>
      <c r="G1334" s="896"/>
    </row>
    <row r="1335" spans="1:7" ht="12.75">
      <c r="A1335" s="896"/>
      <c r="B1335" s="896"/>
      <c r="C1335" s="896"/>
      <c r="D1335" s="896"/>
      <c r="E1335" s="896"/>
      <c r="F1335" s="896"/>
      <c r="G1335" s="896"/>
    </row>
    <row r="1336" spans="1:7" ht="12.75">
      <c r="A1336" s="896"/>
      <c r="B1336" s="896"/>
      <c r="C1336" s="896"/>
      <c r="D1336" s="896"/>
      <c r="E1336" s="896"/>
      <c r="F1336" s="896"/>
      <c r="G1336" s="896"/>
    </row>
    <row r="1337" spans="1:7" ht="12.75">
      <c r="A1337" s="896"/>
      <c r="B1337" s="896"/>
      <c r="C1337" s="896"/>
      <c r="D1337" s="896"/>
      <c r="E1337" s="896"/>
      <c r="F1337" s="896"/>
      <c r="G1337" s="896"/>
    </row>
    <row r="1338" spans="1:7" ht="12.75">
      <c r="A1338" s="896"/>
      <c r="B1338" s="896"/>
      <c r="C1338" s="896"/>
      <c r="D1338" s="896"/>
      <c r="E1338" s="896"/>
      <c r="F1338" s="896"/>
      <c r="G1338" s="896"/>
    </row>
    <row r="1339" spans="1:7" ht="12.75">
      <c r="A1339" s="896"/>
      <c r="B1339" s="896"/>
      <c r="C1339" s="896"/>
      <c r="D1339" s="896"/>
      <c r="E1339" s="896"/>
      <c r="F1339" s="896"/>
      <c r="G1339" s="896"/>
    </row>
    <row r="1340" spans="1:7" ht="12.75">
      <c r="A1340" s="896"/>
      <c r="B1340" s="896"/>
      <c r="C1340" s="896"/>
      <c r="D1340" s="896"/>
      <c r="E1340" s="896"/>
      <c r="F1340" s="896"/>
      <c r="G1340" s="896"/>
    </row>
    <row r="1341" spans="1:7" ht="12.75">
      <c r="A1341" s="896"/>
      <c r="B1341" s="896"/>
      <c r="C1341" s="896"/>
      <c r="D1341" s="896"/>
      <c r="E1341" s="896"/>
      <c r="F1341" s="896"/>
      <c r="G1341" s="896"/>
    </row>
    <row r="1342" spans="1:7" ht="12.75">
      <c r="A1342" s="896"/>
      <c r="B1342" s="896"/>
      <c r="C1342" s="896"/>
      <c r="D1342" s="896"/>
      <c r="E1342" s="896"/>
      <c r="F1342" s="896"/>
      <c r="G1342" s="896"/>
    </row>
    <row r="1343" spans="1:7" ht="12.75">
      <c r="A1343" s="896"/>
      <c r="B1343" s="896"/>
      <c r="C1343" s="896"/>
      <c r="D1343" s="896"/>
      <c r="E1343" s="896"/>
      <c r="F1343" s="896"/>
      <c r="G1343" s="896"/>
    </row>
    <row r="1344" spans="1:7" ht="12.75">
      <c r="A1344" s="896"/>
      <c r="B1344" s="896"/>
      <c r="C1344" s="896"/>
      <c r="D1344" s="896"/>
      <c r="E1344" s="896"/>
      <c r="F1344" s="896"/>
      <c r="G1344" s="896"/>
    </row>
    <row r="1345" spans="1:7" ht="12.75">
      <c r="A1345" s="896"/>
      <c r="B1345" s="896"/>
      <c r="C1345" s="896"/>
      <c r="D1345" s="896"/>
      <c r="E1345" s="896"/>
      <c r="F1345" s="896"/>
      <c r="G1345" s="896"/>
    </row>
    <row r="1346" spans="1:7" ht="12.75">
      <c r="A1346" s="896"/>
      <c r="B1346" s="896"/>
      <c r="C1346" s="896"/>
      <c r="D1346" s="896"/>
      <c r="E1346" s="896"/>
      <c r="F1346" s="896"/>
      <c r="G1346" s="896"/>
    </row>
    <row r="1347" spans="1:7" ht="12.75">
      <c r="A1347" s="896"/>
      <c r="B1347" s="896"/>
      <c r="C1347" s="896"/>
      <c r="D1347" s="896"/>
      <c r="E1347" s="896"/>
      <c r="F1347" s="896"/>
      <c r="G1347" s="896"/>
    </row>
    <row r="1348" spans="1:7" ht="12.75">
      <c r="A1348" s="896"/>
      <c r="B1348" s="896"/>
      <c r="C1348" s="896"/>
      <c r="D1348" s="896"/>
      <c r="E1348" s="896"/>
      <c r="F1348" s="896"/>
      <c r="G1348" s="896"/>
    </row>
    <row r="1349" spans="1:7" ht="12.75">
      <c r="A1349" s="896"/>
      <c r="B1349" s="896"/>
      <c r="C1349" s="896"/>
      <c r="D1349" s="896"/>
      <c r="E1349" s="896"/>
      <c r="F1349" s="896"/>
      <c r="G1349" s="896"/>
    </row>
    <row r="1350" spans="1:7" ht="12.75">
      <c r="A1350" s="896"/>
      <c r="B1350" s="896"/>
      <c r="C1350" s="896"/>
      <c r="D1350" s="896"/>
      <c r="E1350" s="896"/>
      <c r="F1350" s="896"/>
      <c r="G1350" s="896"/>
    </row>
    <row r="1351" spans="1:7" ht="12.75">
      <c r="A1351" s="896"/>
      <c r="B1351" s="896"/>
      <c r="C1351" s="896"/>
      <c r="D1351" s="896"/>
      <c r="E1351" s="896"/>
      <c r="F1351" s="896"/>
      <c r="G1351" s="896"/>
    </row>
    <row r="1352" spans="1:7" ht="12.75">
      <c r="A1352" s="896"/>
      <c r="B1352" s="896"/>
      <c r="C1352" s="896"/>
      <c r="D1352" s="896"/>
      <c r="E1352" s="896"/>
      <c r="F1352" s="896"/>
      <c r="G1352" s="896"/>
    </row>
    <row r="1353" spans="1:7" ht="12.75">
      <c r="A1353" s="896"/>
      <c r="B1353" s="896"/>
      <c r="C1353" s="896"/>
      <c r="D1353" s="896"/>
      <c r="E1353" s="896"/>
      <c r="F1353" s="896"/>
      <c r="G1353" s="896"/>
    </row>
    <row r="1354" spans="1:7" ht="12.75">
      <c r="A1354" s="896"/>
      <c r="B1354" s="896"/>
      <c r="C1354" s="896"/>
      <c r="D1354" s="896"/>
      <c r="E1354" s="896"/>
      <c r="F1354" s="896"/>
      <c r="G1354" s="896"/>
    </row>
    <row r="1355" spans="1:7" ht="12.75">
      <c r="A1355" s="896"/>
      <c r="B1355" s="896"/>
      <c r="C1355" s="896"/>
      <c r="D1355" s="896"/>
      <c r="E1355" s="896"/>
      <c r="F1355" s="896"/>
      <c r="G1355" s="896"/>
    </row>
    <row r="1356" spans="1:7" ht="12.75">
      <c r="A1356" s="896"/>
      <c r="B1356" s="896"/>
      <c r="C1356" s="896"/>
      <c r="D1356" s="896"/>
      <c r="E1356" s="896"/>
      <c r="F1356" s="896"/>
      <c r="G1356" s="896"/>
    </row>
    <row r="1357" spans="1:7" ht="12.75">
      <c r="A1357" s="896"/>
      <c r="B1357" s="896"/>
      <c r="C1357" s="896"/>
      <c r="D1357" s="896"/>
      <c r="E1357" s="896"/>
      <c r="F1357" s="896"/>
      <c r="G1357" s="896"/>
    </row>
    <row r="1358" spans="1:7" ht="12.75">
      <c r="A1358" s="896"/>
      <c r="B1358" s="896"/>
      <c r="C1358" s="896"/>
      <c r="D1358" s="896"/>
      <c r="E1358" s="896"/>
      <c r="F1358" s="896"/>
      <c r="G1358" s="896"/>
    </row>
    <row r="1359" spans="1:7" ht="12.75">
      <c r="A1359" s="896"/>
      <c r="B1359" s="896"/>
      <c r="C1359" s="896"/>
      <c r="D1359" s="896"/>
      <c r="E1359" s="896"/>
      <c r="F1359" s="896"/>
      <c r="G1359" s="896"/>
    </row>
    <row r="1360" spans="1:7" ht="12.75">
      <c r="A1360" s="896"/>
      <c r="B1360" s="896"/>
      <c r="C1360" s="896"/>
      <c r="D1360" s="896"/>
      <c r="E1360" s="896"/>
      <c r="F1360" s="896"/>
      <c r="G1360" s="896"/>
    </row>
    <row r="1361" spans="1:7" ht="12.75">
      <c r="A1361" s="896"/>
      <c r="B1361" s="896"/>
      <c r="C1361" s="896"/>
      <c r="D1361" s="896"/>
      <c r="E1361" s="896"/>
      <c r="F1361" s="896"/>
      <c r="G1361" s="896"/>
    </row>
    <row r="1362" spans="1:7" ht="12.75">
      <c r="A1362" s="896"/>
      <c r="B1362" s="896"/>
      <c r="C1362" s="896"/>
      <c r="D1362" s="896"/>
      <c r="E1362" s="896"/>
      <c r="F1362" s="896"/>
      <c r="G1362" s="896"/>
    </row>
    <row r="1363" spans="1:7" ht="12.75">
      <c r="A1363" s="896"/>
      <c r="B1363" s="896"/>
      <c r="C1363" s="896"/>
      <c r="D1363" s="896"/>
      <c r="E1363" s="896"/>
      <c r="F1363" s="896"/>
      <c r="G1363" s="896"/>
    </row>
    <row r="1364" spans="1:7" ht="12.75">
      <c r="A1364" s="896"/>
      <c r="B1364" s="896"/>
      <c r="C1364" s="896"/>
      <c r="D1364" s="896"/>
      <c r="E1364" s="896"/>
      <c r="F1364" s="896"/>
      <c r="G1364" s="896"/>
    </row>
    <row r="1365" spans="1:7" ht="12.75">
      <c r="A1365" s="896"/>
      <c r="B1365" s="896"/>
      <c r="C1365" s="896"/>
      <c r="D1365" s="896"/>
      <c r="E1365" s="896"/>
      <c r="F1365" s="896"/>
      <c r="G1365" s="896"/>
    </row>
    <row r="1366" spans="1:7" ht="12.75">
      <c r="A1366" s="896"/>
      <c r="B1366" s="896"/>
      <c r="C1366" s="896"/>
      <c r="D1366" s="896"/>
      <c r="E1366" s="896"/>
      <c r="F1366" s="896"/>
      <c r="G1366" s="896"/>
    </row>
    <row r="1367" spans="1:7" ht="12.75">
      <c r="A1367" s="896"/>
      <c r="B1367" s="896"/>
      <c r="C1367" s="896"/>
      <c r="D1367" s="896"/>
      <c r="E1367" s="896"/>
      <c r="F1367" s="896"/>
      <c r="G1367" s="896"/>
    </row>
    <row r="1368" spans="1:7" ht="12.75">
      <c r="A1368" s="896"/>
      <c r="B1368" s="896"/>
      <c r="C1368" s="896"/>
      <c r="D1368" s="896"/>
      <c r="E1368" s="896"/>
      <c r="F1368" s="896"/>
      <c r="G1368" s="896"/>
    </row>
    <row r="1369" spans="1:7" ht="12.75">
      <c r="A1369" s="896"/>
      <c r="B1369" s="896"/>
      <c r="C1369" s="896"/>
      <c r="D1369" s="896"/>
      <c r="E1369" s="896"/>
      <c r="F1369" s="896"/>
      <c r="G1369" s="896"/>
    </row>
    <row r="1370" spans="1:7" ht="12.75">
      <c r="A1370" s="896"/>
      <c r="B1370" s="896"/>
      <c r="C1370" s="896"/>
      <c r="D1370" s="896"/>
      <c r="E1370" s="896"/>
      <c r="F1370" s="896"/>
      <c r="G1370" s="896"/>
    </row>
    <row r="1371" spans="1:7" ht="12.75">
      <c r="A1371" s="896"/>
      <c r="B1371" s="896"/>
      <c r="C1371" s="896"/>
      <c r="D1371" s="896"/>
      <c r="E1371" s="896"/>
      <c r="F1371" s="896"/>
      <c r="G1371" s="896"/>
    </row>
    <row r="1372" spans="1:7" ht="12.75">
      <c r="A1372" s="896"/>
      <c r="B1372" s="896"/>
      <c r="C1372" s="896"/>
      <c r="D1372" s="896"/>
      <c r="E1372" s="896"/>
      <c r="F1372" s="896"/>
      <c r="G1372" s="896"/>
    </row>
    <row r="1373" spans="1:7" ht="12.75">
      <c r="A1373" s="896"/>
      <c r="B1373" s="896"/>
      <c r="C1373" s="896"/>
      <c r="D1373" s="896"/>
      <c r="E1373" s="896"/>
      <c r="F1373" s="896"/>
      <c r="G1373" s="896"/>
    </row>
    <row r="1374" spans="1:7" ht="12.75">
      <c r="A1374" s="896"/>
      <c r="B1374" s="896"/>
      <c r="C1374" s="896"/>
      <c r="D1374" s="896"/>
      <c r="E1374" s="896"/>
      <c r="F1374" s="896"/>
      <c r="G1374" s="896"/>
    </row>
    <row r="1375" spans="1:7" ht="12.75">
      <c r="A1375" s="896"/>
      <c r="B1375" s="896"/>
      <c r="C1375" s="896"/>
      <c r="D1375" s="896"/>
      <c r="E1375" s="896"/>
      <c r="F1375" s="896"/>
      <c r="G1375" s="896"/>
    </row>
    <row r="1376" spans="1:7" ht="12.75">
      <c r="A1376" s="896"/>
      <c r="B1376" s="896"/>
      <c r="C1376" s="896"/>
      <c r="D1376" s="896"/>
      <c r="E1376" s="896"/>
      <c r="F1376" s="896"/>
      <c r="G1376" s="896"/>
    </row>
    <row r="1377" spans="1:7" ht="12.75">
      <c r="A1377" s="896"/>
      <c r="B1377" s="896"/>
      <c r="C1377" s="896"/>
      <c r="D1377" s="896"/>
      <c r="E1377" s="896"/>
      <c r="F1377" s="896"/>
      <c r="G1377" s="896"/>
    </row>
    <row r="1378" spans="1:7" ht="12.75">
      <c r="A1378" s="896"/>
      <c r="B1378" s="896"/>
      <c r="C1378" s="896"/>
      <c r="D1378" s="896"/>
      <c r="E1378" s="896"/>
      <c r="F1378" s="896"/>
      <c r="G1378" s="896"/>
    </row>
    <row r="1379" spans="1:7" ht="12.75">
      <c r="A1379" s="896"/>
      <c r="B1379" s="896"/>
      <c r="C1379" s="896"/>
      <c r="D1379" s="896"/>
      <c r="E1379" s="896"/>
      <c r="F1379" s="896"/>
      <c r="G1379" s="896"/>
    </row>
    <row r="1380" spans="1:7" ht="12.75">
      <c r="A1380" s="896"/>
      <c r="B1380" s="896"/>
      <c r="C1380" s="896"/>
      <c r="D1380" s="896"/>
      <c r="E1380" s="896"/>
      <c r="F1380" s="896"/>
      <c r="G1380" s="896"/>
    </row>
    <row r="1381" spans="1:7" ht="12.75">
      <c r="A1381" s="896"/>
      <c r="B1381" s="896"/>
      <c r="C1381" s="896"/>
      <c r="D1381" s="896"/>
      <c r="E1381" s="896"/>
      <c r="F1381" s="896"/>
      <c r="G1381" s="896"/>
    </row>
    <row r="1382" spans="1:7" ht="12.75">
      <c r="A1382" s="896"/>
      <c r="B1382" s="896"/>
      <c r="C1382" s="896"/>
      <c r="D1382" s="896"/>
      <c r="E1382" s="896"/>
      <c r="F1382" s="896"/>
      <c r="G1382" s="896"/>
    </row>
    <row r="1383" spans="1:7" ht="12.75">
      <c r="A1383" s="896"/>
      <c r="B1383" s="896"/>
      <c r="C1383" s="896"/>
      <c r="D1383" s="896"/>
      <c r="E1383" s="896"/>
      <c r="F1383" s="896"/>
      <c r="G1383" s="896"/>
    </row>
    <row r="1384" spans="1:7" ht="12.75">
      <c r="A1384" s="896"/>
      <c r="B1384" s="896"/>
      <c r="C1384" s="896"/>
      <c r="D1384" s="896"/>
      <c r="E1384" s="896"/>
      <c r="F1384" s="896"/>
      <c r="G1384" s="896"/>
    </row>
    <row r="1385" spans="1:7" ht="12.75">
      <c r="A1385" s="896"/>
      <c r="B1385" s="896"/>
      <c r="C1385" s="896"/>
      <c r="D1385" s="896"/>
      <c r="E1385" s="896"/>
      <c r="F1385" s="896"/>
      <c r="G1385" s="896"/>
    </row>
    <row r="1386" spans="1:7" ht="12.75">
      <c r="A1386" s="896"/>
      <c r="B1386" s="896"/>
      <c r="C1386" s="896"/>
      <c r="D1386" s="896"/>
      <c r="E1386" s="896"/>
      <c r="F1386" s="896"/>
      <c r="G1386" s="896"/>
    </row>
    <row r="1387" spans="1:7" ht="12.75">
      <c r="A1387" s="896"/>
      <c r="B1387" s="896"/>
      <c r="C1387" s="896"/>
      <c r="D1387" s="896"/>
      <c r="E1387" s="896"/>
      <c r="F1387" s="896"/>
      <c r="G1387" s="896"/>
    </row>
    <row r="1388" spans="1:7" ht="12.75">
      <c r="A1388" s="896"/>
      <c r="B1388" s="896"/>
      <c r="C1388" s="896"/>
      <c r="D1388" s="896"/>
      <c r="E1388" s="896"/>
      <c r="F1388" s="896"/>
      <c r="G1388" s="896"/>
    </row>
    <row r="1389" spans="1:7" ht="12.75">
      <c r="A1389" s="896"/>
      <c r="B1389" s="896"/>
      <c r="C1389" s="896"/>
      <c r="D1389" s="896"/>
      <c r="E1389" s="896"/>
      <c r="F1389" s="896"/>
      <c r="G1389" s="896"/>
    </row>
    <row r="1390" spans="1:7" ht="12.75">
      <c r="A1390" s="896"/>
      <c r="B1390" s="896"/>
      <c r="C1390" s="896"/>
      <c r="D1390" s="896"/>
      <c r="E1390" s="896"/>
      <c r="F1390" s="896"/>
      <c r="G1390" s="896"/>
    </row>
    <row r="1391" spans="1:7" ht="12.75">
      <c r="A1391" s="896"/>
      <c r="B1391" s="896"/>
      <c r="C1391" s="896"/>
      <c r="D1391" s="896"/>
      <c r="E1391" s="896"/>
      <c r="F1391" s="896"/>
      <c r="G1391" s="896"/>
    </row>
    <row r="1392" spans="1:7" ht="12.75">
      <c r="A1392" s="896"/>
      <c r="B1392" s="896"/>
      <c r="C1392" s="896"/>
      <c r="D1392" s="896"/>
      <c r="E1392" s="896"/>
      <c r="F1392" s="896"/>
      <c r="G1392" s="896"/>
    </row>
    <row r="1393" spans="1:7" ht="12.75">
      <c r="A1393" s="896"/>
      <c r="B1393" s="896"/>
      <c r="C1393" s="896"/>
      <c r="D1393" s="896"/>
      <c r="E1393" s="896"/>
      <c r="F1393" s="896"/>
      <c r="G1393" s="896"/>
    </row>
    <row r="1394" spans="1:7" ht="12.75">
      <c r="A1394" s="896"/>
      <c r="B1394" s="896"/>
      <c r="C1394" s="896"/>
      <c r="D1394" s="896"/>
      <c r="E1394" s="896"/>
      <c r="F1394" s="896"/>
      <c r="G1394" s="896"/>
    </row>
    <row r="1395" spans="1:7" ht="12.75">
      <c r="A1395" s="896"/>
      <c r="B1395" s="896"/>
      <c r="C1395" s="896"/>
      <c r="D1395" s="896"/>
      <c r="E1395" s="896"/>
      <c r="F1395" s="896"/>
      <c r="G1395" s="896"/>
    </row>
    <row r="1396" spans="1:7" ht="12.75">
      <c r="A1396" s="896"/>
      <c r="B1396" s="896"/>
      <c r="C1396" s="896"/>
      <c r="D1396" s="896"/>
      <c r="E1396" s="896"/>
      <c r="F1396" s="896"/>
      <c r="G1396" s="896"/>
    </row>
    <row r="1397" spans="1:7" ht="12.75">
      <c r="A1397" s="896"/>
      <c r="B1397" s="896"/>
      <c r="C1397" s="896"/>
      <c r="D1397" s="896"/>
      <c r="E1397" s="896"/>
      <c r="F1397" s="896"/>
      <c r="G1397" s="896"/>
    </row>
    <row r="1398" spans="1:7" ht="12.75">
      <c r="A1398" s="896"/>
      <c r="B1398" s="896"/>
      <c r="C1398" s="896"/>
      <c r="D1398" s="896"/>
      <c r="E1398" s="896"/>
      <c r="F1398" s="896"/>
      <c r="G1398" s="896"/>
    </row>
    <row r="1399" spans="1:7" ht="12.75">
      <c r="A1399" s="896"/>
      <c r="B1399" s="896"/>
      <c r="C1399" s="896"/>
      <c r="D1399" s="896"/>
      <c r="E1399" s="896"/>
      <c r="F1399" s="896"/>
      <c r="G1399" s="896"/>
    </row>
    <row r="1400" spans="1:7" ht="12.75">
      <c r="A1400" s="896"/>
      <c r="B1400" s="896"/>
      <c r="C1400" s="896"/>
      <c r="D1400" s="896"/>
      <c r="E1400" s="896"/>
      <c r="F1400" s="896"/>
      <c r="G1400" s="896"/>
    </row>
    <row r="1401" spans="1:7" ht="12.75">
      <c r="A1401" s="896"/>
      <c r="B1401" s="896"/>
      <c r="C1401" s="896"/>
      <c r="D1401" s="896"/>
      <c r="E1401" s="896"/>
      <c r="F1401" s="896"/>
      <c r="G1401" s="896"/>
    </row>
    <row r="1402" spans="1:7" ht="12.75">
      <c r="A1402" s="896"/>
      <c r="B1402" s="896"/>
      <c r="C1402" s="896"/>
      <c r="D1402" s="896"/>
      <c r="E1402" s="896"/>
      <c r="F1402" s="896"/>
      <c r="G1402" s="896"/>
    </row>
    <row r="1403" spans="1:7" ht="12.75">
      <c r="A1403" s="896"/>
      <c r="B1403" s="896"/>
      <c r="C1403" s="896"/>
      <c r="D1403" s="896"/>
      <c r="E1403" s="896"/>
      <c r="F1403" s="896"/>
      <c r="G1403" s="896"/>
    </row>
    <row r="1404" spans="1:7" ht="12.75">
      <c r="A1404" s="896"/>
      <c r="B1404" s="896"/>
      <c r="C1404" s="896"/>
      <c r="D1404" s="896"/>
      <c r="E1404" s="896"/>
      <c r="F1404" s="896"/>
      <c r="G1404" s="896"/>
    </row>
    <row r="1405" spans="1:7" ht="12.75">
      <c r="A1405" s="896"/>
      <c r="B1405" s="896"/>
      <c r="C1405" s="896"/>
      <c r="D1405" s="896"/>
      <c r="E1405" s="896"/>
      <c r="F1405" s="896"/>
      <c r="G1405" s="896"/>
    </row>
    <row r="1406" spans="1:7" ht="12.75">
      <c r="A1406" s="896"/>
      <c r="B1406" s="896"/>
      <c r="C1406" s="896"/>
      <c r="D1406" s="896"/>
      <c r="E1406" s="896"/>
      <c r="F1406" s="896"/>
      <c r="G1406" s="896"/>
    </row>
    <row r="1407" spans="1:7" ht="12.75">
      <c r="A1407" s="896"/>
      <c r="B1407" s="896"/>
      <c r="C1407" s="896"/>
      <c r="D1407" s="896"/>
      <c r="E1407" s="896"/>
      <c r="F1407" s="896"/>
      <c r="G1407" s="896"/>
    </row>
    <row r="1408" spans="1:7" ht="12.75">
      <c r="A1408" s="896"/>
      <c r="B1408" s="896"/>
      <c r="C1408" s="896"/>
      <c r="D1408" s="896"/>
      <c r="E1408" s="896"/>
      <c r="F1408" s="896"/>
      <c r="G1408" s="896"/>
    </row>
    <row r="1409" spans="1:7" ht="12.75">
      <c r="A1409" s="896"/>
      <c r="B1409" s="896"/>
      <c r="C1409" s="896"/>
      <c r="D1409" s="896"/>
      <c r="E1409" s="896"/>
      <c r="F1409" s="896"/>
      <c r="G1409" s="896"/>
    </row>
    <row r="1410" spans="1:7" ht="12.75">
      <c r="A1410" s="896"/>
      <c r="B1410" s="896"/>
      <c r="C1410" s="896"/>
      <c r="D1410" s="896"/>
      <c r="E1410" s="896"/>
      <c r="F1410" s="896"/>
      <c r="G1410" s="896"/>
    </row>
    <row r="1411" spans="1:7" ht="12.75">
      <c r="A1411" s="896"/>
      <c r="B1411" s="896"/>
      <c r="C1411" s="896"/>
      <c r="D1411" s="896"/>
      <c r="E1411" s="896"/>
      <c r="F1411" s="896"/>
      <c r="G1411" s="896"/>
    </row>
    <row r="1412" spans="1:7" ht="12.75">
      <c r="A1412" s="896"/>
      <c r="B1412" s="896"/>
      <c r="C1412" s="896"/>
      <c r="D1412" s="896"/>
      <c r="E1412" s="896"/>
      <c r="F1412" s="896"/>
      <c r="G1412" s="896"/>
    </row>
    <row r="1413" spans="1:7" ht="12.75">
      <c r="A1413" s="896"/>
      <c r="B1413" s="896"/>
      <c r="C1413" s="896"/>
      <c r="D1413" s="896"/>
      <c r="E1413" s="896"/>
      <c r="F1413" s="896"/>
      <c r="G1413" s="896"/>
    </row>
    <row r="1414" spans="1:7" ht="12.75">
      <c r="A1414" s="896"/>
      <c r="B1414" s="896"/>
      <c r="C1414" s="896"/>
      <c r="D1414" s="896"/>
      <c r="E1414" s="896"/>
      <c r="F1414" s="896"/>
      <c r="G1414" s="896"/>
    </row>
    <row r="1415" spans="1:7" ht="12.75">
      <c r="A1415" s="896"/>
      <c r="B1415" s="896"/>
      <c r="C1415" s="896"/>
      <c r="D1415" s="896"/>
      <c r="E1415" s="896"/>
      <c r="F1415" s="896"/>
      <c r="G1415" s="896"/>
    </row>
    <row r="1416" spans="1:7" ht="12.75">
      <c r="A1416" s="896"/>
      <c r="B1416" s="896"/>
      <c r="C1416" s="896"/>
      <c r="D1416" s="896"/>
      <c r="E1416" s="896"/>
      <c r="F1416" s="896"/>
      <c r="G1416" s="896"/>
    </row>
    <row r="1417" spans="1:7" ht="12.75">
      <c r="A1417" s="896"/>
      <c r="B1417" s="896"/>
      <c r="C1417" s="896"/>
      <c r="D1417" s="896"/>
      <c r="E1417" s="896"/>
      <c r="F1417" s="896"/>
      <c r="G1417" s="896"/>
    </row>
    <row r="1418" spans="1:7" ht="12.75">
      <c r="A1418" s="896"/>
      <c r="B1418" s="896"/>
      <c r="C1418" s="896"/>
      <c r="D1418" s="896"/>
      <c r="E1418" s="896"/>
      <c r="F1418" s="896"/>
      <c r="G1418" s="896"/>
    </row>
    <row r="1419" spans="1:7" ht="12.75">
      <c r="A1419" s="896"/>
      <c r="B1419" s="896"/>
      <c r="C1419" s="896"/>
      <c r="D1419" s="896"/>
      <c r="E1419" s="896"/>
      <c r="F1419" s="896"/>
      <c r="G1419" s="896"/>
    </row>
    <row r="1420" spans="1:7" ht="12.75">
      <c r="A1420" s="896"/>
      <c r="B1420" s="896"/>
      <c r="C1420" s="896"/>
      <c r="D1420" s="896"/>
      <c r="E1420" s="896"/>
      <c r="F1420" s="896"/>
      <c r="G1420" s="896"/>
    </row>
    <row r="1421" spans="1:7" ht="12.75">
      <c r="A1421" s="896"/>
      <c r="B1421" s="896"/>
      <c r="C1421" s="896"/>
      <c r="D1421" s="896"/>
      <c r="E1421" s="896"/>
      <c r="F1421" s="896"/>
      <c r="G1421" s="896"/>
    </row>
    <row r="1422" spans="1:7" ht="12.75">
      <c r="A1422" s="896"/>
      <c r="B1422" s="896"/>
      <c r="C1422" s="896"/>
      <c r="D1422" s="896"/>
      <c r="E1422" s="896"/>
      <c r="F1422" s="896"/>
      <c r="G1422" s="896"/>
    </row>
    <row r="1423" spans="1:7" ht="12.75">
      <c r="A1423" s="896"/>
      <c r="B1423" s="896"/>
      <c r="C1423" s="896"/>
      <c r="D1423" s="896"/>
      <c r="E1423" s="896"/>
      <c r="F1423" s="896"/>
      <c r="G1423" s="896"/>
    </row>
    <row r="1424" spans="1:7" ht="12.75">
      <c r="A1424" s="896"/>
      <c r="B1424" s="896"/>
      <c r="C1424" s="896"/>
      <c r="D1424" s="896"/>
      <c r="E1424" s="896"/>
      <c r="F1424" s="896"/>
      <c r="G1424" s="896"/>
    </row>
    <row r="1425" spans="1:7" ht="12.75">
      <c r="A1425" s="896"/>
      <c r="B1425" s="896"/>
      <c r="C1425" s="896"/>
      <c r="D1425" s="896"/>
      <c r="E1425" s="896"/>
      <c r="F1425" s="896"/>
      <c r="G1425" s="896"/>
    </row>
    <row r="1426" spans="1:7" ht="12.75">
      <c r="A1426" s="896"/>
      <c r="B1426" s="896"/>
      <c r="C1426" s="896"/>
      <c r="D1426" s="896"/>
      <c r="E1426" s="896"/>
      <c r="F1426" s="896"/>
      <c r="G1426" s="896"/>
    </row>
    <row r="1427" spans="1:7" ht="12.75">
      <c r="A1427" s="896"/>
      <c r="B1427" s="896"/>
      <c r="C1427" s="896"/>
      <c r="D1427" s="896"/>
      <c r="E1427" s="896"/>
      <c r="F1427" s="896"/>
      <c r="G1427" s="896"/>
    </row>
    <row r="1428" spans="1:7" ht="12.75">
      <c r="A1428" s="896"/>
      <c r="B1428" s="896"/>
      <c r="C1428" s="896"/>
      <c r="D1428" s="896"/>
      <c r="E1428" s="896"/>
      <c r="F1428" s="896"/>
      <c r="G1428" s="896"/>
    </row>
    <row r="1429" spans="1:7" ht="12.75">
      <c r="A1429" s="896"/>
      <c r="B1429" s="896"/>
      <c r="C1429" s="896"/>
      <c r="D1429" s="896"/>
      <c r="E1429" s="896"/>
      <c r="F1429" s="896"/>
      <c r="G1429" s="896"/>
    </row>
    <row r="1430" spans="1:7" ht="12.75">
      <c r="A1430" s="896"/>
      <c r="B1430" s="896"/>
      <c r="C1430" s="896"/>
      <c r="D1430" s="896"/>
      <c r="E1430" s="896"/>
      <c r="F1430" s="896"/>
      <c r="G1430" s="896"/>
    </row>
    <row r="1431" spans="1:7" ht="12.75">
      <c r="A1431" s="896"/>
      <c r="B1431" s="896"/>
      <c r="C1431" s="896"/>
      <c r="D1431" s="896"/>
      <c r="E1431" s="896"/>
      <c r="F1431" s="896"/>
      <c r="G1431" s="896"/>
    </row>
    <row r="1432" spans="1:7" ht="12.75">
      <c r="A1432" s="896"/>
      <c r="B1432" s="896"/>
      <c r="C1432" s="896"/>
      <c r="D1432" s="896"/>
      <c r="E1432" s="896"/>
      <c r="F1432" s="896"/>
      <c r="G1432" s="896"/>
    </row>
    <row r="1433" spans="1:7" ht="12.75">
      <c r="A1433" s="896"/>
      <c r="B1433" s="896"/>
      <c r="C1433" s="896"/>
      <c r="D1433" s="896"/>
      <c r="E1433" s="896"/>
      <c r="F1433" s="896"/>
      <c r="G1433" s="896"/>
    </row>
    <row r="1434" spans="1:7" ht="12.75">
      <c r="A1434" s="896"/>
      <c r="B1434" s="896"/>
      <c r="C1434" s="896"/>
      <c r="D1434" s="896"/>
      <c r="E1434" s="896"/>
      <c r="F1434" s="896"/>
      <c r="G1434" s="896"/>
    </row>
    <row r="1435" spans="1:7" ht="12.75">
      <c r="A1435" s="896"/>
      <c r="B1435" s="896"/>
      <c r="C1435" s="896"/>
      <c r="D1435" s="896"/>
      <c r="E1435" s="896"/>
      <c r="F1435" s="896"/>
      <c r="G1435" s="896"/>
    </row>
    <row r="1436" spans="1:7" ht="12.75">
      <c r="A1436" s="896"/>
      <c r="B1436" s="896"/>
      <c r="C1436" s="896"/>
      <c r="D1436" s="896"/>
      <c r="E1436" s="896"/>
      <c r="F1436" s="896"/>
      <c r="G1436" s="896"/>
    </row>
    <row r="1437" spans="1:7" ht="12.75">
      <c r="A1437" s="896"/>
      <c r="B1437" s="896"/>
      <c r="C1437" s="896"/>
      <c r="D1437" s="896"/>
      <c r="E1437" s="896"/>
      <c r="F1437" s="896"/>
      <c r="G1437" s="896"/>
    </row>
    <row r="1438" spans="1:7" ht="12.75">
      <c r="A1438" s="896"/>
      <c r="B1438" s="896"/>
      <c r="C1438" s="896"/>
      <c r="D1438" s="896"/>
      <c r="E1438" s="896"/>
      <c r="F1438" s="896"/>
      <c r="G1438" s="896"/>
    </row>
    <row r="1439" spans="1:7" ht="12.75">
      <c r="A1439" s="896"/>
      <c r="B1439" s="896"/>
      <c r="C1439" s="896"/>
      <c r="D1439" s="896"/>
      <c r="E1439" s="896"/>
      <c r="F1439" s="896"/>
      <c r="G1439" s="896"/>
    </row>
    <row r="1440" spans="1:7" ht="12.75">
      <c r="A1440" s="896"/>
      <c r="B1440" s="896"/>
      <c r="C1440" s="896"/>
      <c r="D1440" s="896"/>
      <c r="E1440" s="896"/>
      <c r="F1440" s="896"/>
      <c r="G1440" s="896"/>
    </row>
    <row r="1441" spans="1:7" ht="12.75">
      <c r="A1441" s="896"/>
      <c r="B1441" s="896"/>
      <c r="C1441" s="896"/>
      <c r="D1441" s="896"/>
      <c r="E1441" s="896"/>
      <c r="F1441" s="896"/>
      <c r="G1441" s="896"/>
    </row>
  </sheetData>
  <printOption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dimension ref="A1:M286"/>
  <sheetViews>
    <sheetView workbookViewId="0" topLeftCell="A1">
      <selection activeCell="A14" sqref="A14"/>
    </sheetView>
  </sheetViews>
  <sheetFormatPr defaultColWidth="9.140625" defaultRowHeight="12.75"/>
  <cols>
    <col min="1" max="1" width="2.7109375" style="0" customWidth="1"/>
    <col min="2" max="2" width="16.57421875" style="0" bestFit="1" customWidth="1"/>
    <col min="3" max="3" width="1.7109375" style="0" customWidth="1"/>
    <col min="4" max="4" width="7.28125" style="0" customWidth="1"/>
    <col min="5" max="5" width="1.7109375" style="0" customWidth="1"/>
    <col min="6" max="6" width="18.140625" style="0" bestFit="1" customWidth="1"/>
    <col min="12" max="12" width="10.140625" style="0" bestFit="1" customWidth="1"/>
  </cols>
  <sheetData>
    <row r="1" spans="1:9" ht="15.75">
      <c r="A1" s="363" t="s">
        <v>823</v>
      </c>
      <c r="B1" s="364"/>
      <c r="C1" s="364"/>
      <c r="D1" s="364"/>
      <c r="E1" s="364"/>
      <c r="F1" s="364"/>
      <c r="G1" s="364"/>
      <c r="H1" s="364"/>
      <c r="I1" s="364"/>
    </row>
    <row r="2" spans="1:9" ht="15.75">
      <c r="A2" s="363" t="s">
        <v>824</v>
      </c>
      <c r="B2" s="364"/>
      <c r="C2" s="364"/>
      <c r="D2" s="364"/>
      <c r="E2" s="364"/>
      <c r="F2" s="364"/>
      <c r="G2" s="364"/>
      <c r="H2" s="364"/>
      <c r="I2" s="364"/>
    </row>
    <row r="3" spans="1:9" ht="15.75">
      <c r="A3" s="363" t="s">
        <v>915</v>
      </c>
      <c r="B3" s="364"/>
      <c r="C3" s="364"/>
      <c r="D3" s="364"/>
      <c r="E3" s="364"/>
      <c r="F3" s="364"/>
      <c r="G3" s="364"/>
      <c r="H3" s="364"/>
      <c r="I3" s="364"/>
    </row>
    <row r="4" spans="1:9" ht="15.75">
      <c r="A4" s="363" t="s">
        <v>825</v>
      </c>
      <c r="B4" s="364"/>
      <c r="C4" s="364"/>
      <c r="D4" s="364"/>
      <c r="E4" s="364"/>
      <c r="F4" s="364"/>
      <c r="G4" s="364"/>
      <c r="H4" s="364"/>
      <c r="I4" s="364"/>
    </row>
    <row r="6" ht="12.75">
      <c r="D6" s="157" t="s">
        <v>563</v>
      </c>
    </row>
    <row r="8" spans="1:13" ht="12.75">
      <c r="A8" s="573" t="s">
        <v>916</v>
      </c>
      <c r="D8" s="158"/>
      <c r="L8" s="157" t="s">
        <v>942</v>
      </c>
      <c r="M8" s="157" t="s">
        <v>944</v>
      </c>
    </row>
    <row r="9" ht="12.75">
      <c r="D9" s="158"/>
    </row>
    <row r="10" spans="2:13" ht="12.75">
      <c r="B10" t="s">
        <v>826</v>
      </c>
      <c r="D10" s="158" t="s">
        <v>828</v>
      </c>
      <c r="F10" s="641">
        <v>15237491982.86</v>
      </c>
      <c r="L10" s="719">
        <v>38961</v>
      </c>
      <c r="M10" s="720">
        <v>4.99</v>
      </c>
    </row>
    <row r="11" spans="2:13" ht="12.75">
      <c r="B11" t="s">
        <v>827</v>
      </c>
      <c r="D11" s="158" t="s">
        <v>828</v>
      </c>
      <c r="F11" s="644">
        <v>15416217721.13</v>
      </c>
      <c r="L11" s="719">
        <v>38965</v>
      </c>
      <c r="M11" s="720">
        <v>5.02</v>
      </c>
    </row>
    <row r="12" spans="4:13" ht="12.75">
      <c r="D12" s="158"/>
      <c r="L12" s="719">
        <v>38966</v>
      </c>
      <c r="M12" s="720">
        <v>5.02</v>
      </c>
    </row>
    <row r="13" spans="1:13" ht="12.75">
      <c r="A13" t="s">
        <v>830</v>
      </c>
      <c r="D13" s="158"/>
      <c r="F13" s="645">
        <f>SUM(F10:F12)/2</f>
        <v>15326854851.994999</v>
      </c>
      <c r="L13" s="719">
        <v>38967</v>
      </c>
      <c r="M13" s="720">
        <v>5.02</v>
      </c>
    </row>
    <row r="14" spans="1:13" ht="12.75">
      <c r="A14" t="s">
        <v>917</v>
      </c>
      <c r="D14" s="158"/>
      <c r="F14" s="710">
        <f>+M285/100</f>
        <v>0.04873542435424352</v>
      </c>
      <c r="L14" s="719">
        <v>38968</v>
      </c>
      <c r="M14" s="720">
        <v>5</v>
      </c>
    </row>
    <row r="15" spans="4:13" ht="12.75">
      <c r="D15" s="158"/>
      <c r="L15" s="719">
        <v>38971</v>
      </c>
      <c r="M15" s="720">
        <v>5.03</v>
      </c>
    </row>
    <row r="16" spans="1:13" ht="12.75">
      <c r="A16" t="s">
        <v>918</v>
      </c>
      <c r="D16" s="158"/>
      <c r="L16" s="719">
        <v>38972</v>
      </c>
      <c r="M16" s="720">
        <v>5.02</v>
      </c>
    </row>
    <row r="17" spans="2:13" ht="13.5" thickBot="1">
      <c r="B17" t="s">
        <v>919</v>
      </c>
      <c r="D17" s="158"/>
      <c r="F17" s="713">
        <f>+F13*F14</f>
        <v>746960775.2278726</v>
      </c>
      <c r="L17" s="719">
        <v>38973</v>
      </c>
      <c r="M17" s="720">
        <v>4.99</v>
      </c>
    </row>
    <row r="18" spans="4:13" ht="13.5" thickTop="1">
      <c r="D18" s="158"/>
      <c r="F18" s="711"/>
      <c r="L18" s="719">
        <v>38974</v>
      </c>
      <c r="M18" s="720">
        <v>5.02</v>
      </c>
    </row>
    <row r="19" spans="1:13" ht="12.75">
      <c r="A19" s="159" t="s">
        <v>565</v>
      </c>
      <c r="B19" s="160"/>
      <c r="C19" s="160"/>
      <c r="D19" s="160"/>
      <c r="E19" s="160"/>
      <c r="F19" s="712"/>
      <c r="G19" s="160"/>
      <c r="H19" s="160"/>
      <c r="I19" s="160"/>
      <c r="L19" s="719">
        <v>38975</v>
      </c>
      <c r="M19" s="720">
        <v>5.03</v>
      </c>
    </row>
    <row r="20" spans="4:13" ht="12.75">
      <c r="D20" s="158"/>
      <c r="F20" s="711"/>
      <c r="L20" s="719">
        <v>38978</v>
      </c>
      <c r="M20" s="720">
        <v>5.04</v>
      </c>
    </row>
    <row r="21" spans="1:13" ht="12.75">
      <c r="A21" t="s">
        <v>920</v>
      </c>
      <c r="D21" s="158"/>
      <c r="F21" s="711"/>
      <c r="L21" s="719">
        <v>38979</v>
      </c>
      <c r="M21" s="720">
        <v>4.99</v>
      </c>
    </row>
    <row r="22" spans="1:13" ht="12.75">
      <c r="A22" t="s">
        <v>921</v>
      </c>
      <c r="D22" s="158"/>
      <c r="F22" s="711"/>
      <c r="L22" s="719">
        <v>38980</v>
      </c>
      <c r="M22" s="720">
        <v>5</v>
      </c>
    </row>
    <row r="23" spans="1:13" ht="12.75">
      <c r="A23" t="s">
        <v>922</v>
      </c>
      <c r="D23" s="158"/>
      <c r="F23" s="711"/>
      <c r="L23" s="719">
        <v>38981</v>
      </c>
      <c r="M23" s="720">
        <v>4.93</v>
      </c>
    </row>
    <row r="24" spans="1:13" ht="12.75">
      <c r="A24" t="s">
        <v>923</v>
      </c>
      <c r="D24" s="158"/>
      <c r="F24" s="711"/>
      <c r="L24" s="719">
        <v>38982</v>
      </c>
      <c r="M24" s="720">
        <v>4.9</v>
      </c>
    </row>
    <row r="25" spans="1:13" ht="12.75">
      <c r="A25" t="s">
        <v>924</v>
      </c>
      <c r="D25" s="158"/>
      <c r="F25" s="711"/>
      <c r="L25" s="719">
        <v>38985</v>
      </c>
      <c r="M25" s="720">
        <v>4.88</v>
      </c>
    </row>
    <row r="26" spans="1:13" ht="12.75">
      <c r="A26" t="s">
        <v>925</v>
      </c>
      <c r="D26" s="158"/>
      <c r="F26" s="711"/>
      <c r="L26" s="719">
        <v>38986</v>
      </c>
      <c r="M26" s="720">
        <v>4.91</v>
      </c>
    </row>
    <row r="27" spans="4:13" ht="12.75">
      <c r="D27" s="158"/>
      <c r="F27" s="711"/>
      <c r="L27" s="719">
        <v>38987</v>
      </c>
      <c r="M27" s="720">
        <v>4.89</v>
      </c>
    </row>
    <row r="28" spans="1:13" ht="12.75">
      <c r="A28" t="s">
        <v>926</v>
      </c>
      <c r="D28" s="158"/>
      <c r="F28" s="711"/>
      <c r="L28" s="719">
        <v>38988</v>
      </c>
      <c r="M28" s="720">
        <v>4.9</v>
      </c>
    </row>
    <row r="29" spans="1:13" ht="12.75">
      <c r="A29" t="s">
        <v>927</v>
      </c>
      <c r="D29" s="158"/>
      <c r="F29" s="711"/>
      <c r="L29" s="719">
        <v>38989</v>
      </c>
      <c r="M29" s="720">
        <v>4.91</v>
      </c>
    </row>
    <row r="30" spans="1:13" ht="12.75">
      <c r="A30" t="s">
        <v>928</v>
      </c>
      <c r="D30" s="158"/>
      <c r="F30" s="711"/>
      <c r="L30" s="719">
        <v>38992</v>
      </c>
      <c r="M30" s="720">
        <v>4.9</v>
      </c>
    </row>
    <row r="31" spans="1:13" ht="12.75">
      <c r="A31" t="s">
        <v>929</v>
      </c>
      <c r="D31" s="158"/>
      <c r="F31" s="711"/>
      <c r="L31" s="719">
        <v>38993</v>
      </c>
      <c r="M31" s="720">
        <v>4.9</v>
      </c>
    </row>
    <row r="32" spans="1:13" ht="12.75">
      <c r="A32" t="s">
        <v>930</v>
      </c>
      <c r="D32" s="158"/>
      <c r="F32" s="711"/>
      <c r="L32" s="719">
        <v>38994</v>
      </c>
      <c r="M32" s="720">
        <v>4.87</v>
      </c>
    </row>
    <row r="33" spans="1:13" ht="12.75">
      <c r="A33" s="617" t="s">
        <v>931</v>
      </c>
      <c r="D33" s="158"/>
      <c r="F33" s="711"/>
      <c r="L33" s="719">
        <v>38995</v>
      </c>
      <c r="M33" s="720">
        <v>4.9</v>
      </c>
    </row>
    <row r="34" spans="1:13" ht="12.75">
      <c r="A34" t="s">
        <v>932</v>
      </c>
      <c r="D34" s="158"/>
      <c r="F34" s="711"/>
      <c r="L34" s="719">
        <v>38996</v>
      </c>
      <c r="M34" s="720">
        <v>4.94</v>
      </c>
    </row>
    <row r="35" spans="4:13" ht="12.75">
      <c r="D35" s="158"/>
      <c r="F35" s="711"/>
      <c r="L35" s="719">
        <v>39000</v>
      </c>
      <c r="M35" s="720">
        <v>5</v>
      </c>
    </row>
    <row r="36" spans="1:13" ht="12.75">
      <c r="A36" t="s">
        <v>933</v>
      </c>
      <c r="D36" s="158"/>
      <c r="F36" s="711"/>
      <c r="L36" s="719">
        <v>39001</v>
      </c>
      <c r="M36" s="720">
        <v>5.02</v>
      </c>
    </row>
    <row r="37" spans="1:13" ht="12.75">
      <c r="A37" t="s">
        <v>934</v>
      </c>
      <c r="D37" s="158"/>
      <c r="L37" s="719">
        <v>39002</v>
      </c>
      <c r="M37" s="720">
        <v>5.03</v>
      </c>
    </row>
    <row r="38" spans="1:13" ht="12.75">
      <c r="A38" t="s">
        <v>935</v>
      </c>
      <c r="D38" s="158"/>
      <c r="L38" s="719">
        <v>39003</v>
      </c>
      <c r="M38" s="720">
        <v>5.05</v>
      </c>
    </row>
    <row r="39" spans="1:13" ht="12.75">
      <c r="A39" t="s">
        <v>936</v>
      </c>
      <c r="D39" s="158"/>
      <c r="L39" s="719">
        <v>39006</v>
      </c>
      <c r="M39" s="720">
        <v>5.05</v>
      </c>
    </row>
    <row r="40" spans="1:13" ht="12.75">
      <c r="A40" t="s">
        <v>943</v>
      </c>
      <c r="D40" s="158"/>
      <c r="L40" s="719">
        <v>39007</v>
      </c>
      <c r="M40" s="720">
        <v>5.04</v>
      </c>
    </row>
    <row r="41" spans="1:13" ht="12.75">
      <c r="A41" t="s">
        <v>950</v>
      </c>
      <c r="D41" s="158"/>
      <c r="L41" s="719">
        <v>39008</v>
      </c>
      <c r="M41" s="720">
        <v>5.04</v>
      </c>
    </row>
    <row r="42" spans="4:13" ht="12.75">
      <c r="D42" s="158"/>
      <c r="L42" s="719">
        <v>39009</v>
      </c>
      <c r="M42" s="720">
        <v>5.05</v>
      </c>
    </row>
    <row r="43" spans="1:13" ht="12.75">
      <c r="A43" t="s">
        <v>937</v>
      </c>
      <c r="D43" s="158"/>
      <c r="L43" s="719">
        <v>39010</v>
      </c>
      <c r="M43" s="720">
        <v>5.05</v>
      </c>
    </row>
    <row r="44" spans="4:13" ht="12.75">
      <c r="D44" s="158"/>
      <c r="L44" s="719">
        <v>39013</v>
      </c>
      <c r="M44" s="720">
        <v>5.09</v>
      </c>
    </row>
    <row r="45" spans="1:13" ht="12.75">
      <c r="A45" t="s">
        <v>938</v>
      </c>
      <c r="D45" s="158"/>
      <c r="L45" s="719">
        <v>39014</v>
      </c>
      <c r="M45" s="720">
        <v>5.1</v>
      </c>
    </row>
    <row r="46" spans="1:13" ht="12.75">
      <c r="A46" s="416" t="s">
        <v>829</v>
      </c>
      <c r="D46" s="158"/>
      <c r="L46" s="719">
        <v>39015</v>
      </c>
      <c r="M46" s="720">
        <v>5.08</v>
      </c>
    </row>
    <row r="47" spans="4:13" ht="12.75">
      <c r="D47" s="158"/>
      <c r="L47" s="719">
        <v>39016</v>
      </c>
      <c r="M47" s="720">
        <v>5.06</v>
      </c>
    </row>
    <row r="48" spans="1:13" ht="12.75">
      <c r="A48" t="s">
        <v>947</v>
      </c>
      <c r="D48" s="158"/>
      <c r="L48" s="719">
        <v>39017</v>
      </c>
      <c r="M48" s="720">
        <v>5.02</v>
      </c>
    </row>
    <row r="49" spans="4:13" ht="12.75">
      <c r="D49" s="158"/>
      <c r="L49" s="719">
        <v>39020</v>
      </c>
      <c r="M49" s="720">
        <v>5.03</v>
      </c>
    </row>
    <row r="50" spans="1:13" ht="12.75">
      <c r="A50" t="s">
        <v>949</v>
      </c>
      <c r="D50" s="158"/>
      <c r="L50" s="719">
        <v>39021</v>
      </c>
      <c r="M50" s="720">
        <v>4.99</v>
      </c>
    </row>
    <row r="51" spans="1:13" ht="12.75">
      <c r="A51" s="718" t="s">
        <v>948</v>
      </c>
      <c r="D51" s="158"/>
      <c r="L51" s="719">
        <v>39022</v>
      </c>
      <c r="M51" s="720">
        <v>4.95</v>
      </c>
    </row>
    <row r="52" spans="4:13" ht="12.75">
      <c r="D52" s="158"/>
      <c r="L52" s="719">
        <v>39023</v>
      </c>
      <c r="M52" s="720">
        <v>4.97</v>
      </c>
    </row>
    <row r="53" spans="1:13" ht="12.75">
      <c r="A53" s="664" t="s">
        <v>324</v>
      </c>
      <c r="D53" s="158"/>
      <c r="L53" s="719">
        <v>39024</v>
      </c>
      <c r="M53" s="720">
        <v>5.06</v>
      </c>
    </row>
    <row r="54" spans="1:13" ht="12.75">
      <c r="A54" s="362"/>
      <c r="B54" s="362"/>
      <c r="C54" s="362"/>
      <c r="D54" s="418"/>
      <c r="E54" s="362"/>
      <c r="F54" s="362"/>
      <c r="L54" s="719">
        <v>39027</v>
      </c>
      <c r="M54" s="720">
        <v>5.06</v>
      </c>
    </row>
    <row r="55" spans="2:13" ht="12.75">
      <c r="B55" s="362"/>
      <c r="C55" s="362"/>
      <c r="D55" s="418"/>
      <c r="E55" s="362"/>
      <c r="F55" s="362"/>
      <c r="L55" s="719">
        <v>39028</v>
      </c>
      <c r="M55" s="720">
        <v>5.03</v>
      </c>
    </row>
    <row r="56" spans="1:13" ht="12.75">
      <c r="A56" s="362"/>
      <c r="B56" s="714"/>
      <c r="C56" s="362"/>
      <c r="D56" s="715"/>
      <c r="E56" s="362"/>
      <c r="F56" s="362"/>
      <c r="L56" s="719">
        <v>39029</v>
      </c>
      <c r="M56" s="720">
        <v>5.02</v>
      </c>
    </row>
    <row r="57" spans="1:13" ht="12.75">
      <c r="A57" s="362"/>
      <c r="B57" s="714"/>
      <c r="C57" s="362"/>
      <c r="D57" s="715"/>
      <c r="E57" s="362"/>
      <c r="F57" s="362"/>
      <c r="L57" s="719">
        <v>39030</v>
      </c>
      <c r="M57" s="720">
        <v>5.02</v>
      </c>
    </row>
    <row r="58" spans="1:13" ht="12.75">
      <c r="A58" s="362"/>
      <c r="B58" s="714"/>
      <c r="C58" s="362"/>
      <c r="D58" s="716"/>
      <c r="E58" s="362"/>
      <c r="F58" s="362"/>
      <c r="L58" s="719">
        <v>39031</v>
      </c>
      <c r="M58" s="720">
        <v>5.01</v>
      </c>
    </row>
    <row r="59" spans="1:13" ht="12.75">
      <c r="A59" s="362"/>
      <c r="B59" s="714"/>
      <c r="C59" s="362"/>
      <c r="D59" s="715"/>
      <c r="E59" s="362"/>
      <c r="F59" s="362"/>
      <c r="L59" s="719">
        <v>39034</v>
      </c>
      <c r="M59" s="720">
        <v>5.03</v>
      </c>
    </row>
    <row r="60" spans="1:13" ht="12.75">
      <c r="A60" s="362"/>
      <c r="B60" s="714"/>
      <c r="C60" s="362"/>
      <c r="D60" s="715"/>
      <c r="E60" s="362"/>
      <c r="F60" s="362"/>
      <c r="L60" s="719">
        <v>39035</v>
      </c>
      <c r="M60" s="720">
        <v>5.01</v>
      </c>
    </row>
    <row r="61" spans="1:13" ht="12.75">
      <c r="A61" s="362"/>
      <c r="B61" s="714"/>
      <c r="C61" s="362"/>
      <c r="D61" s="715"/>
      <c r="E61" s="362"/>
      <c r="F61" s="362"/>
      <c r="L61" s="719">
        <v>39036</v>
      </c>
      <c r="M61" s="720">
        <v>5.04</v>
      </c>
    </row>
    <row r="62" spans="1:13" ht="12.75">
      <c r="A62" s="362"/>
      <c r="B62" s="714"/>
      <c r="C62" s="362"/>
      <c r="D62" s="715"/>
      <c r="E62" s="362"/>
      <c r="F62" s="362"/>
      <c r="L62" s="719">
        <v>39037</v>
      </c>
      <c r="M62" s="720">
        <v>5.06</v>
      </c>
    </row>
    <row r="63" spans="1:13" ht="12.75">
      <c r="A63" s="362"/>
      <c r="B63" s="714"/>
      <c r="C63" s="362"/>
      <c r="D63" s="715"/>
      <c r="E63" s="362"/>
      <c r="F63" s="362"/>
      <c r="L63" s="719">
        <v>39038</v>
      </c>
      <c r="M63" s="720">
        <v>5.02</v>
      </c>
    </row>
    <row r="64" spans="1:13" ht="12.75">
      <c r="A64" s="362"/>
      <c r="B64" s="714"/>
      <c r="C64" s="362"/>
      <c r="D64" s="715"/>
      <c r="E64" s="362"/>
      <c r="F64" s="362"/>
      <c r="L64" s="719">
        <v>39041</v>
      </c>
      <c r="M64" s="720">
        <v>5.02</v>
      </c>
    </row>
    <row r="65" spans="1:13" ht="12.75">
      <c r="A65" s="362"/>
      <c r="B65" s="714"/>
      <c r="C65" s="362"/>
      <c r="D65" s="715"/>
      <c r="E65" s="362"/>
      <c r="F65" s="362"/>
      <c r="L65" s="719">
        <v>39042</v>
      </c>
      <c r="M65" s="720">
        <v>5.02</v>
      </c>
    </row>
    <row r="66" spans="1:13" ht="12.75">
      <c r="A66" s="362"/>
      <c r="B66" s="714"/>
      <c r="C66" s="362"/>
      <c r="D66" s="715"/>
      <c r="E66" s="362"/>
      <c r="F66" s="362"/>
      <c r="L66" s="719">
        <v>39043</v>
      </c>
      <c r="M66" s="720">
        <v>5.01</v>
      </c>
    </row>
    <row r="67" spans="1:13" ht="12.75">
      <c r="A67" s="362"/>
      <c r="B67" s="714"/>
      <c r="C67" s="362"/>
      <c r="D67" s="715"/>
      <c r="E67" s="362"/>
      <c r="F67" s="362"/>
      <c r="L67" s="719">
        <v>39045</v>
      </c>
      <c r="M67" s="720">
        <v>5</v>
      </c>
    </row>
    <row r="68" spans="1:13" ht="12.75">
      <c r="A68" s="362"/>
      <c r="B68" s="362"/>
      <c r="C68" s="362"/>
      <c r="D68" s="715"/>
      <c r="E68" s="362"/>
      <c r="F68" s="362"/>
      <c r="L68" s="719">
        <v>39048</v>
      </c>
      <c r="M68" s="720">
        <v>5</v>
      </c>
    </row>
    <row r="69" spans="1:13" ht="12.75">
      <c r="A69" s="362"/>
      <c r="B69" s="717"/>
      <c r="C69" s="362"/>
      <c r="D69" s="715"/>
      <c r="E69" s="362"/>
      <c r="F69" s="362"/>
      <c r="L69" s="719">
        <v>39049</v>
      </c>
      <c r="M69" s="720">
        <v>4.98</v>
      </c>
    </row>
    <row r="70" spans="1:13" ht="12.75">
      <c r="A70" s="362"/>
      <c r="B70" s="717"/>
      <c r="C70" s="362"/>
      <c r="D70" s="418"/>
      <c r="E70" s="362"/>
      <c r="F70" s="362"/>
      <c r="L70" s="719">
        <v>39050</v>
      </c>
      <c r="M70" s="720">
        <v>4.98</v>
      </c>
    </row>
    <row r="71" spans="1:13" ht="12.75">
      <c r="A71" s="362"/>
      <c r="B71" s="717"/>
      <c r="C71" s="362"/>
      <c r="D71" s="418"/>
      <c r="E71" s="362"/>
      <c r="F71" s="362"/>
      <c r="L71" s="719">
        <v>39051</v>
      </c>
      <c r="M71" s="720">
        <v>4.94</v>
      </c>
    </row>
    <row r="72" spans="1:13" ht="12.75">
      <c r="A72" s="362"/>
      <c r="B72" s="717"/>
      <c r="C72" s="362"/>
      <c r="D72" s="715"/>
      <c r="E72" s="362"/>
      <c r="F72" s="362"/>
      <c r="L72" s="719">
        <v>39052</v>
      </c>
      <c r="M72" s="720">
        <v>4.87</v>
      </c>
    </row>
    <row r="73" spans="1:13" ht="12.75">
      <c r="A73" s="362"/>
      <c r="B73" s="362"/>
      <c r="C73" s="362"/>
      <c r="D73" s="362"/>
      <c r="E73" s="362"/>
      <c r="F73" s="362"/>
      <c r="L73" s="719">
        <v>39055</v>
      </c>
      <c r="M73" s="720">
        <v>4.87</v>
      </c>
    </row>
    <row r="74" spans="1:13" ht="12.75">
      <c r="A74" s="362"/>
      <c r="B74" s="362"/>
      <c r="C74" s="362"/>
      <c r="D74" s="362"/>
      <c r="E74" s="362"/>
      <c r="F74" s="362"/>
      <c r="L74" s="719">
        <v>39056</v>
      </c>
      <c r="M74" s="720">
        <v>4.86</v>
      </c>
    </row>
    <row r="75" spans="1:13" ht="12.75">
      <c r="A75" s="362"/>
      <c r="B75" s="362"/>
      <c r="C75" s="362"/>
      <c r="D75" s="362"/>
      <c r="E75" s="362"/>
      <c r="F75" s="362"/>
      <c r="L75" s="719">
        <v>39057</v>
      </c>
      <c r="M75" s="720">
        <v>4.9</v>
      </c>
    </row>
    <row r="76" spans="1:13" ht="12.75">
      <c r="A76" s="718"/>
      <c r="B76" s="362"/>
      <c r="C76" s="362"/>
      <c r="D76" s="362"/>
      <c r="E76" s="362"/>
      <c r="F76" s="362"/>
      <c r="L76" s="719">
        <v>39058</v>
      </c>
      <c r="M76" s="720">
        <v>4.9</v>
      </c>
    </row>
    <row r="77" spans="12:13" ht="12.75">
      <c r="L77" s="719">
        <v>39059</v>
      </c>
      <c r="M77" s="720">
        <v>4.95</v>
      </c>
    </row>
    <row r="78" spans="2:13" ht="12.75">
      <c r="B78" s="664"/>
      <c r="C78" s="664"/>
      <c r="D78" s="664"/>
      <c r="E78" s="664"/>
      <c r="L78" s="719">
        <v>39062</v>
      </c>
      <c r="M78" s="720">
        <v>4.94</v>
      </c>
    </row>
    <row r="79" spans="12:13" ht="12.75">
      <c r="L79" s="719">
        <v>39063</v>
      </c>
      <c r="M79" s="720">
        <v>4.91</v>
      </c>
    </row>
    <row r="80" spans="12:13" ht="12.75">
      <c r="L80" s="719">
        <v>39064</v>
      </c>
      <c r="M80" s="720">
        <v>4.95</v>
      </c>
    </row>
    <row r="81" spans="12:13" ht="12.75">
      <c r="L81" s="719">
        <v>39065</v>
      </c>
      <c r="M81" s="720">
        <v>4.97</v>
      </c>
    </row>
    <row r="82" spans="12:13" ht="12.75">
      <c r="L82" s="719">
        <v>39066</v>
      </c>
      <c r="M82" s="720">
        <v>4.96</v>
      </c>
    </row>
    <row r="83" spans="12:13" ht="12.75">
      <c r="L83" s="719">
        <v>39069</v>
      </c>
      <c r="M83" s="720">
        <v>4.97</v>
      </c>
    </row>
    <row r="84" spans="12:13" ht="12.75">
      <c r="L84" s="719">
        <v>39070</v>
      </c>
      <c r="M84" s="720">
        <v>4.96</v>
      </c>
    </row>
    <row r="85" spans="12:13" ht="12.75">
      <c r="L85" s="719">
        <v>39071</v>
      </c>
      <c r="M85" s="720">
        <v>4.96</v>
      </c>
    </row>
    <row r="86" spans="12:13" ht="12.75">
      <c r="L86" s="719">
        <v>39072</v>
      </c>
      <c r="M86" s="720">
        <v>4.93</v>
      </c>
    </row>
    <row r="87" spans="12:13" ht="12.75">
      <c r="L87" s="719">
        <v>39073</v>
      </c>
      <c r="M87" s="720">
        <v>4.96</v>
      </c>
    </row>
    <row r="88" spans="12:13" ht="12.75">
      <c r="L88" s="719">
        <v>39077</v>
      </c>
      <c r="M88" s="720">
        <v>4.97</v>
      </c>
    </row>
    <row r="89" spans="12:13" ht="12.75">
      <c r="L89" s="719">
        <v>39078</v>
      </c>
      <c r="M89" s="720">
        <v>4.99</v>
      </c>
    </row>
    <row r="90" spans="12:13" ht="12.75">
      <c r="L90" s="719">
        <v>39079</v>
      </c>
      <c r="M90" s="720">
        <v>5.01</v>
      </c>
    </row>
    <row r="91" spans="12:13" ht="12.75">
      <c r="L91" s="719">
        <v>39080</v>
      </c>
      <c r="M91" s="720">
        <v>5</v>
      </c>
    </row>
    <row r="92" spans="12:13" ht="12.75">
      <c r="L92" s="719">
        <v>39084</v>
      </c>
      <c r="M92" s="720">
        <v>5</v>
      </c>
    </row>
    <row r="93" spans="12:13" ht="12.75">
      <c r="L93" s="719">
        <v>39085</v>
      </c>
      <c r="M93" s="720">
        <v>4.98</v>
      </c>
    </row>
    <row r="94" spans="12:13" ht="12.75">
      <c r="L94" s="719">
        <v>39086</v>
      </c>
      <c r="M94" s="720">
        <v>4.95</v>
      </c>
    </row>
    <row r="95" spans="12:13" ht="12.75">
      <c r="L95" s="719">
        <v>39087</v>
      </c>
      <c r="M95" s="720">
        <v>4.98</v>
      </c>
    </row>
    <row r="96" spans="12:13" ht="12.75">
      <c r="L96" s="719">
        <v>39090</v>
      </c>
      <c r="M96" s="720">
        <v>5.01</v>
      </c>
    </row>
    <row r="97" spans="12:13" ht="12.75">
      <c r="L97" s="719">
        <v>39091</v>
      </c>
      <c r="M97" s="720">
        <v>5.02</v>
      </c>
    </row>
    <row r="98" spans="12:13" ht="12.75">
      <c r="L98" s="719">
        <v>39092</v>
      </c>
      <c r="M98" s="720">
        <v>5.02</v>
      </c>
    </row>
    <row r="99" spans="12:13" ht="12.75">
      <c r="L99" s="719">
        <v>39093</v>
      </c>
      <c r="M99" s="720">
        <v>5.05</v>
      </c>
    </row>
    <row r="100" spans="12:13" ht="12.75">
      <c r="L100" s="719">
        <v>39094</v>
      </c>
      <c r="M100" s="720">
        <v>5.06</v>
      </c>
    </row>
    <row r="101" spans="12:13" ht="12.75">
      <c r="L101" s="719">
        <v>39098</v>
      </c>
      <c r="M101" s="720">
        <v>5.06</v>
      </c>
    </row>
    <row r="102" spans="12:13" ht="12.75">
      <c r="L102" s="719">
        <v>39099</v>
      </c>
      <c r="M102" s="720">
        <v>5.08</v>
      </c>
    </row>
    <row r="103" spans="12:13" ht="12.75">
      <c r="L103" s="719">
        <v>39100</v>
      </c>
      <c r="M103" s="720">
        <v>5.07</v>
      </c>
    </row>
    <row r="104" spans="12:13" ht="12.75">
      <c r="L104" s="719">
        <v>39101</v>
      </c>
      <c r="M104" s="720">
        <v>5.09</v>
      </c>
    </row>
    <row r="105" spans="12:13" ht="12.75">
      <c r="L105" s="719">
        <v>39104</v>
      </c>
      <c r="M105" s="720">
        <v>5.09</v>
      </c>
    </row>
    <row r="106" spans="12:13" ht="12.75">
      <c r="L106" s="719">
        <v>39105</v>
      </c>
      <c r="M106" s="720">
        <v>5.1</v>
      </c>
    </row>
    <row r="107" spans="12:13" ht="12.75">
      <c r="L107" s="719">
        <v>39106</v>
      </c>
      <c r="M107" s="720">
        <v>5.09</v>
      </c>
    </row>
    <row r="108" spans="12:13" ht="12.75">
      <c r="L108" s="719">
        <v>39107</v>
      </c>
      <c r="M108" s="720">
        <v>5.11</v>
      </c>
    </row>
    <row r="109" spans="12:13" ht="12.75">
      <c r="L109" s="719">
        <v>39108</v>
      </c>
      <c r="M109" s="720">
        <v>5.12</v>
      </c>
    </row>
    <row r="110" spans="12:13" ht="12.75">
      <c r="L110" s="719">
        <v>39111</v>
      </c>
      <c r="M110" s="720">
        <v>5.12</v>
      </c>
    </row>
    <row r="111" spans="12:13" ht="12.75">
      <c r="L111" s="719">
        <v>39112</v>
      </c>
      <c r="M111" s="720">
        <v>5.11</v>
      </c>
    </row>
    <row r="112" spans="12:13" ht="12.75">
      <c r="L112" s="719">
        <v>39113</v>
      </c>
      <c r="M112" s="720">
        <v>5.09</v>
      </c>
    </row>
    <row r="113" spans="12:13" ht="12.75">
      <c r="L113" s="719">
        <v>39114</v>
      </c>
      <c r="M113" s="720">
        <v>5.09</v>
      </c>
    </row>
    <row r="114" spans="12:13" ht="12.75">
      <c r="L114" s="719">
        <v>39115</v>
      </c>
      <c r="M114" s="720">
        <v>5.08</v>
      </c>
    </row>
    <row r="115" spans="12:13" ht="12.75">
      <c r="L115" s="719">
        <v>39118</v>
      </c>
      <c r="M115" s="720">
        <v>5.08</v>
      </c>
    </row>
    <row r="116" spans="12:13" ht="12.75">
      <c r="L116" s="719">
        <v>39119</v>
      </c>
      <c r="M116" s="720">
        <v>5.07</v>
      </c>
    </row>
    <row r="117" spans="12:13" ht="12.75">
      <c r="L117" s="719">
        <v>39120</v>
      </c>
      <c r="M117" s="720">
        <v>5.06</v>
      </c>
    </row>
    <row r="118" spans="12:13" ht="12.75">
      <c r="L118" s="719">
        <v>39121</v>
      </c>
      <c r="M118" s="720">
        <v>5.06</v>
      </c>
    </row>
    <row r="119" spans="12:13" ht="12.75">
      <c r="L119" s="719">
        <v>39122</v>
      </c>
      <c r="M119" s="720">
        <v>5.08</v>
      </c>
    </row>
    <row r="120" spans="12:13" ht="12.75">
      <c r="L120" s="719">
        <v>39125</v>
      </c>
      <c r="M120" s="720">
        <v>5.1</v>
      </c>
    </row>
    <row r="121" spans="12:13" ht="12.75">
      <c r="L121" s="719">
        <v>39126</v>
      </c>
      <c r="M121" s="720">
        <v>5.1</v>
      </c>
    </row>
    <row r="122" spans="12:13" ht="12.75">
      <c r="L122" s="719">
        <v>39127</v>
      </c>
      <c r="M122" s="720">
        <v>5.06</v>
      </c>
    </row>
    <row r="123" spans="12:13" ht="12.75">
      <c r="L123" s="719">
        <v>39128</v>
      </c>
      <c r="M123" s="720">
        <v>5.04</v>
      </c>
    </row>
    <row r="124" spans="12:13" ht="12.75">
      <c r="L124" s="719">
        <v>39129</v>
      </c>
      <c r="M124" s="720">
        <v>5.05</v>
      </c>
    </row>
    <row r="125" spans="12:13" ht="12.75">
      <c r="L125" s="719">
        <v>39133</v>
      </c>
      <c r="M125" s="720">
        <v>5.04</v>
      </c>
    </row>
    <row r="126" spans="12:13" ht="12.75">
      <c r="L126" s="719">
        <v>39134</v>
      </c>
      <c r="M126" s="720">
        <v>5.05</v>
      </c>
    </row>
    <row r="127" spans="12:13" ht="12.75">
      <c r="L127" s="719">
        <v>39135</v>
      </c>
      <c r="M127" s="720">
        <v>5.07</v>
      </c>
    </row>
    <row r="128" spans="12:13" ht="12.75">
      <c r="L128" s="719">
        <v>39136</v>
      </c>
      <c r="M128" s="720">
        <v>5.05</v>
      </c>
    </row>
    <row r="129" spans="12:13" ht="12.75">
      <c r="L129" s="719">
        <v>39139</v>
      </c>
      <c r="M129" s="720">
        <v>5.05</v>
      </c>
    </row>
    <row r="130" spans="12:13" ht="12.75">
      <c r="L130" s="719">
        <v>39140</v>
      </c>
      <c r="M130" s="720">
        <v>4.93</v>
      </c>
    </row>
    <row r="131" spans="12:13" ht="12.75">
      <c r="L131" s="719">
        <v>39141</v>
      </c>
      <c r="M131" s="720">
        <v>4.96</v>
      </c>
    </row>
    <row r="132" spans="12:13" ht="12.75">
      <c r="L132" s="719">
        <v>39142</v>
      </c>
      <c r="M132" s="720">
        <v>4.95</v>
      </c>
    </row>
    <row r="133" spans="12:13" ht="12.75">
      <c r="L133" s="719">
        <v>39143</v>
      </c>
      <c r="M133" s="720">
        <v>4.9</v>
      </c>
    </row>
    <row r="134" spans="12:13" ht="12.75">
      <c r="L134" s="719">
        <v>39146</v>
      </c>
      <c r="M134" s="720">
        <v>4.89</v>
      </c>
    </row>
    <row r="135" spans="12:13" ht="12.75">
      <c r="L135" s="719">
        <v>39147</v>
      </c>
      <c r="M135" s="720">
        <v>4.92</v>
      </c>
    </row>
    <row r="136" spans="12:13" ht="12.75">
      <c r="L136" s="719">
        <v>39148</v>
      </c>
      <c r="M136" s="720">
        <v>4.9</v>
      </c>
    </row>
    <row r="137" spans="12:13" ht="12.75">
      <c r="L137" s="719">
        <v>39149</v>
      </c>
      <c r="M137" s="720">
        <v>4.91</v>
      </c>
    </row>
    <row r="138" spans="12:13" ht="12.75">
      <c r="L138" s="719">
        <v>39150</v>
      </c>
      <c r="M138" s="720">
        <v>4.98</v>
      </c>
    </row>
    <row r="139" spans="12:13" ht="12.75">
      <c r="L139" s="719">
        <v>39153</v>
      </c>
      <c r="M139" s="720">
        <v>4.96</v>
      </c>
    </row>
    <row r="140" spans="12:13" ht="12.75">
      <c r="L140" s="719">
        <v>39154</v>
      </c>
      <c r="M140" s="720">
        <v>4.9</v>
      </c>
    </row>
    <row r="141" spans="12:13" ht="12.75">
      <c r="L141" s="719">
        <v>39155</v>
      </c>
      <c r="M141" s="720">
        <v>4.91</v>
      </c>
    </row>
    <row r="142" spans="12:13" ht="12.75">
      <c r="L142" s="719">
        <v>39156</v>
      </c>
      <c r="M142" s="720">
        <v>4.93</v>
      </c>
    </row>
    <row r="143" spans="12:13" ht="12.75">
      <c r="L143" s="719">
        <v>39157</v>
      </c>
      <c r="M143" s="720">
        <v>4.95</v>
      </c>
    </row>
    <row r="144" spans="12:13" ht="12.75">
      <c r="L144" s="719">
        <v>39160</v>
      </c>
      <c r="M144" s="720">
        <v>4.96</v>
      </c>
    </row>
    <row r="145" spans="12:13" ht="12.75">
      <c r="L145" s="719">
        <v>39161</v>
      </c>
      <c r="M145" s="720">
        <v>4.94</v>
      </c>
    </row>
    <row r="146" spans="12:13" ht="12.75">
      <c r="L146" s="719">
        <v>39162</v>
      </c>
      <c r="M146" s="720">
        <v>4.89</v>
      </c>
    </row>
    <row r="147" spans="12:13" ht="12.75">
      <c r="L147" s="719">
        <v>39163</v>
      </c>
      <c r="M147" s="720">
        <v>4.91</v>
      </c>
    </row>
    <row r="148" spans="12:13" ht="12.75">
      <c r="L148" s="719">
        <v>39164</v>
      </c>
      <c r="M148" s="720">
        <v>4.93</v>
      </c>
    </row>
    <row r="149" spans="12:13" ht="12.75">
      <c r="L149" s="719">
        <v>39167</v>
      </c>
      <c r="M149" s="720">
        <v>4.91</v>
      </c>
    </row>
    <row r="150" spans="12:13" ht="12.75">
      <c r="L150" s="719">
        <v>39168</v>
      </c>
      <c r="M150" s="720">
        <v>4.91</v>
      </c>
    </row>
    <row r="151" spans="12:13" ht="12.75">
      <c r="L151" s="719">
        <v>39169</v>
      </c>
      <c r="M151" s="720">
        <v>4.9</v>
      </c>
    </row>
    <row r="152" spans="12:13" ht="12.75">
      <c r="L152" s="719">
        <v>39170</v>
      </c>
      <c r="M152" s="720">
        <v>4.9</v>
      </c>
    </row>
    <row r="153" spans="12:13" ht="12.75">
      <c r="L153" s="719">
        <v>39171</v>
      </c>
      <c r="M153" s="720">
        <v>4.9</v>
      </c>
    </row>
    <row r="154" spans="12:13" ht="12.75">
      <c r="L154" s="719">
        <v>39174</v>
      </c>
      <c r="M154" s="720">
        <v>4.92</v>
      </c>
    </row>
    <row r="155" spans="12:13" ht="12.75">
      <c r="L155" s="719">
        <v>39175</v>
      </c>
      <c r="M155" s="720">
        <v>4.93</v>
      </c>
    </row>
    <row r="156" spans="12:13" ht="12.75">
      <c r="L156" s="719">
        <v>39176</v>
      </c>
      <c r="M156" s="720">
        <v>4.92</v>
      </c>
    </row>
    <row r="157" spans="12:13" ht="12.75">
      <c r="L157" s="719">
        <v>39177</v>
      </c>
      <c r="M157" s="720">
        <v>4.93</v>
      </c>
    </row>
    <row r="158" spans="12:13" ht="12.75">
      <c r="L158" s="719">
        <v>39178</v>
      </c>
      <c r="M158" s="720">
        <v>4.98</v>
      </c>
    </row>
    <row r="159" spans="12:13" ht="12.75">
      <c r="L159" s="719">
        <v>39181</v>
      </c>
      <c r="M159" s="720">
        <v>4.98</v>
      </c>
    </row>
    <row r="160" spans="12:13" ht="12.75">
      <c r="L160" s="719">
        <v>39182</v>
      </c>
      <c r="M160" s="720">
        <v>4.97</v>
      </c>
    </row>
    <row r="161" spans="12:13" ht="12.75">
      <c r="L161" s="719">
        <v>39183</v>
      </c>
      <c r="M161" s="720">
        <v>4.97</v>
      </c>
    </row>
    <row r="162" spans="12:13" ht="12.75">
      <c r="L162" s="719">
        <v>39184</v>
      </c>
      <c r="M162" s="720">
        <v>4.97</v>
      </c>
    </row>
    <row r="163" spans="12:13" ht="12.75">
      <c r="L163" s="719">
        <v>39185</v>
      </c>
      <c r="M163" s="720">
        <v>4.98</v>
      </c>
    </row>
    <row r="164" spans="12:13" ht="12.75">
      <c r="L164" s="719">
        <v>39188</v>
      </c>
      <c r="M164" s="720">
        <v>4.97</v>
      </c>
    </row>
    <row r="165" spans="12:13" ht="12.75">
      <c r="L165" s="719">
        <v>39189</v>
      </c>
      <c r="M165" s="720">
        <v>4.93</v>
      </c>
    </row>
    <row r="166" spans="12:13" ht="12.75">
      <c r="L166" s="719">
        <v>39190</v>
      </c>
      <c r="M166" s="720">
        <v>4.91</v>
      </c>
    </row>
    <row r="167" spans="12:13" ht="12.75">
      <c r="L167" s="719">
        <v>39191</v>
      </c>
      <c r="M167" s="720">
        <v>4.91</v>
      </c>
    </row>
    <row r="168" spans="12:13" ht="12.75">
      <c r="L168" s="719">
        <v>39192</v>
      </c>
      <c r="M168" s="720">
        <v>4.91</v>
      </c>
    </row>
    <row r="169" spans="12:13" ht="12.75">
      <c r="L169" s="719">
        <v>39195</v>
      </c>
      <c r="M169" s="720">
        <v>4.9</v>
      </c>
    </row>
    <row r="170" spans="12:13" ht="12.75">
      <c r="L170" s="719">
        <v>39196</v>
      </c>
      <c r="M170" s="720">
        <v>4.88</v>
      </c>
    </row>
    <row r="171" spans="12:13" ht="12.75">
      <c r="L171" s="719">
        <v>39197</v>
      </c>
      <c r="M171" s="720">
        <v>4.9</v>
      </c>
    </row>
    <row r="172" spans="12:13" ht="12.75">
      <c r="L172" s="719">
        <v>39198</v>
      </c>
      <c r="M172" s="720">
        <v>4.92</v>
      </c>
    </row>
    <row r="173" spans="12:13" ht="12.75">
      <c r="L173" s="719">
        <v>39199</v>
      </c>
      <c r="M173" s="720">
        <v>4.91</v>
      </c>
    </row>
    <row r="174" spans="12:13" ht="12.75">
      <c r="L174" s="719">
        <v>39202</v>
      </c>
      <c r="M174" s="720">
        <v>4.89</v>
      </c>
    </row>
    <row r="175" spans="12:13" ht="12.75">
      <c r="L175" s="719">
        <v>39203</v>
      </c>
      <c r="M175" s="720">
        <v>4.89</v>
      </c>
    </row>
    <row r="176" spans="12:13" ht="12.75">
      <c r="L176" s="719">
        <v>39204</v>
      </c>
      <c r="M176" s="720">
        <v>4.9</v>
      </c>
    </row>
    <row r="177" spans="12:13" ht="12.75">
      <c r="L177" s="719">
        <v>39205</v>
      </c>
      <c r="M177" s="720">
        <v>4.93</v>
      </c>
    </row>
    <row r="178" spans="12:13" ht="12.75">
      <c r="L178" s="719">
        <v>39206</v>
      </c>
      <c r="M178" s="720">
        <v>4.91</v>
      </c>
    </row>
    <row r="179" spans="12:13" ht="12.75">
      <c r="L179" s="719">
        <v>39209</v>
      </c>
      <c r="M179" s="720">
        <v>4.92</v>
      </c>
    </row>
    <row r="180" spans="12:13" ht="12.75">
      <c r="L180" s="719">
        <v>39210</v>
      </c>
      <c r="M180" s="720">
        <v>4.91</v>
      </c>
    </row>
    <row r="181" spans="12:13" ht="12.75">
      <c r="L181" s="719">
        <v>39211</v>
      </c>
      <c r="M181" s="720">
        <v>4.9</v>
      </c>
    </row>
    <row r="182" spans="12:13" ht="12.75">
      <c r="L182" s="719">
        <v>39212</v>
      </c>
      <c r="M182" s="720">
        <v>4.86</v>
      </c>
    </row>
    <row r="183" spans="12:13" ht="12.75">
      <c r="L183" s="719">
        <v>39213</v>
      </c>
      <c r="M183" s="720">
        <v>4.85</v>
      </c>
    </row>
    <row r="184" spans="12:13" ht="12.75">
      <c r="L184" s="719">
        <v>39216</v>
      </c>
      <c r="M184" s="720">
        <v>4.87</v>
      </c>
    </row>
    <row r="185" spans="12:13" ht="12.75">
      <c r="L185" s="719">
        <v>39217</v>
      </c>
      <c r="M185" s="720">
        <v>4.85</v>
      </c>
    </row>
    <row r="186" spans="12:13" ht="12.75">
      <c r="L186" s="719">
        <v>39218</v>
      </c>
      <c r="M186" s="720">
        <v>4.82</v>
      </c>
    </row>
    <row r="187" spans="12:13" ht="12.75">
      <c r="L187" s="719">
        <v>39219</v>
      </c>
      <c r="M187" s="720">
        <v>4.86</v>
      </c>
    </row>
    <row r="188" spans="12:13" ht="12.75">
      <c r="L188" s="719">
        <v>39220</v>
      </c>
      <c r="M188" s="720">
        <v>4.92</v>
      </c>
    </row>
    <row r="189" spans="12:13" ht="12.75">
      <c r="L189" s="719">
        <v>39223</v>
      </c>
      <c r="M189" s="720">
        <v>4.95</v>
      </c>
    </row>
    <row r="190" spans="12:13" ht="12.75">
      <c r="L190" s="719">
        <v>39224</v>
      </c>
      <c r="M190" s="720">
        <v>4.96</v>
      </c>
    </row>
    <row r="191" spans="12:13" ht="12.75">
      <c r="L191" s="719">
        <v>39225</v>
      </c>
      <c r="M191" s="720">
        <v>4.96</v>
      </c>
    </row>
    <row r="192" spans="12:13" ht="12.75">
      <c r="L192" s="719">
        <v>39226</v>
      </c>
      <c r="M192" s="720">
        <v>4.94</v>
      </c>
    </row>
    <row r="193" spans="12:13" ht="12.75">
      <c r="L193" s="719">
        <v>39227</v>
      </c>
      <c r="M193" s="720">
        <v>4.93</v>
      </c>
    </row>
    <row r="194" spans="12:13" ht="12.75">
      <c r="L194" s="719">
        <v>39231</v>
      </c>
      <c r="M194" s="720">
        <v>4.96</v>
      </c>
    </row>
    <row r="195" spans="12:13" ht="12.75">
      <c r="L195" s="719">
        <v>39232</v>
      </c>
      <c r="M195" s="720">
        <v>4.96</v>
      </c>
    </row>
    <row r="196" spans="12:13" ht="12.75">
      <c r="L196" s="719">
        <v>39233</v>
      </c>
      <c r="M196" s="720">
        <v>4.95</v>
      </c>
    </row>
    <row r="197" spans="12:13" ht="12.75">
      <c r="L197" s="719">
        <v>39234</v>
      </c>
      <c r="M197" s="720">
        <v>4.98</v>
      </c>
    </row>
    <row r="198" spans="12:13" ht="12.75">
      <c r="L198" s="719">
        <v>39237</v>
      </c>
      <c r="M198" s="720">
        <v>4.99</v>
      </c>
    </row>
    <row r="199" spans="12:13" ht="12.75">
      <c r="L199" s="719">
        <v>39238</v>
      </c>
      <c r="M199" s="720">
        <v>4.99</v>
      </c>
    </row>
    <row r="200" spans="12:13" ht="12.75">
      <c r="L200" s="719">
        <v>39239</v>
      </c>
      <c r="M200" s="720">
        <v>4.96</v>
      </c>
    </row>
    <row r="201" spans="12:13" ht="12.75">
      <c r="L201" s="719">
        <v>39240</v>
      </c>
      <c r="M201" s="720">
        <v>4.99</v>
      </c>
    </row>
    <row r="202" spans="12:13" ht="12.75">
      <c r="L202" s="719">
        <v>39241</v>
      </c>
      <c r="M202" s="720">
        <v>4.96</v>
      </c>
    </row>
    <row r="203" spans="12:13" ht="12.75">
      <c r="L203" s="719">
        <v>39244</v>
      </c>
      <c r="M203" s="720">
        <v>4.98</v>
      </c>
    </row>
    <row r="204" spans="12:13" ht="12.75">
      <c r="L204" s="719">
        <v>39245</v>
      </c>
      <c r="M204" s="720">
        <v>5.01</v>
      </c>
    </row>
    <row r="205" spans="12:13" ht="12.75">
      <c r="L205" s="719">
        <v>39246</v>
      </c>
      <c r="M205" s="720">
        <v>4.98</v>
      </c>
    </row>
    <row r="206" spans="12:13" ht="12.75">
      <c r="L206" s="719">
        <v>39247</v>
      </c>
      <c r="M206" s="720">
        <v>4.98</v>
      </c>
    </row>
    <row r="207" spans="12:13" ht="12.75">
      <c r="L207" s="719">
        <v>39248</v>
      </c>
      <c r="M207" s="720">
        <v>4.93</v>
      </c>
    </row>
    <row r="208" spans="12:13" ht="12.75">
      <c r="L208" s="719">
        <v>39251</v>
      </c>
      <c r="M208" s="720">
        <v>4.95</v>
      </c>
    </row>
    <row r="209" spans="12:13" ht="12.75">
      <c r="L209" s="719">
        <v>39252</v>
      </c>
      <c r="M209" s="720">
        <v>4.92</v>
      </c>
    </row>
    <row r="210" spans="12:13" ht="12.75">
      <c r="L210" s="719">
        <v>39253</v>
      </c>
      <c r="M210" s="720">
        <v>4.97</v>
      </c>
    </row>
    <row r="211" spans="12:13" ht="12.75">
      <c r="L211" s="719">
        <v>39254</v>
      </c>
      <c r="M211" s="720">
        <v>4.96</v>
      </c>
    </row>
    <row r="212" spans="12:13" ht="12.75">
      <c r="L212" s="719">
        <v>39255</v>
      </c>
      <c r="M212" s="720">
        <v>4.94</v>
      </c>
    </row>
    <row r="213" spans="12:13" ht="12.75">
      <c r="L213" s="719">
        <v>39258</v>
      </c>
      <c r="M213" s="720">
        <v>4.96</v>
      </c>
    </row>
    <row r="214" spans="12:13" ht="12.75">
      <c r="L214" s="719">
        <v>39259</v>
      </c>
      <c r="M214" s="720">
        <v>4.97</v>
      </c>
    </row>
    <row r="215" spans="12:13" ht="12.75">
      <c r="L215" s="719">
        <v>39260</v>
      </c>
      <c r="M215" s="720">
        <v>4.93</v>
      </c>
    </row>
    <row r="216" spans="12:13" ht="12.75">
      <c r="L216" s="719">
        <v>39261</v>
      </c>
      <c r="M216" s="720">
        <v>4.95</v>
      </c>
    </row>
    <row r="217" spans="12:13" ht="12.75">
      <c r="L217" s="719">
        <v>39262</v>
      </c>
      <c r="M217" s="720">
        <v>4.91</v>
      </c>
    </row>
    <row r="218" spans="12:13" ht="12.75">
      <c r="L218" s="719">
        <v>39265</v>
      </c>
      <c r="M218" s="720">
        <v>4.97</v>
      </c>
    </row>
    <row r="219" spans="12:13" ht="12.75">
      <c r="L219" s="719">
        <v>39266</v>
      </c>
      <c r="M219" s="720">
        <v>4.98</v>
      </c>
    </row>
    <row r="220" spans="12:13" ht="12.75">
      <c r="L220" s="719">
        <v>39268</v>
      </c>
      <c r="M220" s="720">
        <v>5.02</v>
      </c>
    </row>
    <row r="221" spans="12:13" ht="12.75">
      <c r="L221" s="719">
        <v>39269</v>
      </c>
      <c r="M221" s="720">
        <v>5</v>
      </c>
    </row>
    <row r="222" spans="12:13" ht="12.75">
      <c r="L222" s="719">
        <v>39272</v>
      </c>
      <c r="M222" s="720">
        <v>5.03</v>
      </c>
    </row>
    <row r="223" spans="12:13" ht="12.75">
      <c r="L223" s="719">
        <v>39273</v>
      </c>
      <c r="M223" s="720">
        <v>4.97</v>
      </c>
    </row>
    <row r="224" spans="12:13" ht="12.75">
      <c r="L224" s="719">
        <v>39274</v>
      </c>
      <c r="M224" s="720">
        <v>4.99</v>
      </c>
    </row>
    <row r="225" spans="12:13" ht="12.75">
      <c r="L225" s="719">
        <v>39275</v>
      </c>
      <c r="M225" s="720">
        <v>5.02</v>
      </c>
    </row>
    <row r="226" spans="12:13" ht="12.75">
      <c r="L226" s="719">
        <v>39276</v>
      </c>
      <c r="M226" s="720">
        <v>5.01</v>
      </c>
    </row>
    <row r="227" spans="12:13" ht="12.75">
      <c r="L227" s="719">
        <v>39279</v>
      </c>
      <c r="M227" s="720">
        <v>5.01</v>
      </c>
    </row>
    <row r="228" spans="12:13" ht="12.75">
      <c r="L228" s="719">
        <v>39280</v>
      </c>
      <c r="M228" s="720">
        <v>5.02</v>
      </c>
    </row>
    <row r="229" spans="12:13" ht="12.75">
      <c r="L229" s="719">
        <v>39281</v>
      </c>
      <c r="M229" s="720">
        <v>4.98</v>
      </c>
    </row>
    <row r="230" spans="12:13" ht="12.75">
      <c r="L230" s="719">
        <v>39282</v>
      </c>
      <c r="M230" s="720">
        <v>5</v>
      </c>
    </row>
    <row r="231" spans="12:13" ht="12.75">
      <c r="L231" s="719">
        <v>39283</v>
      </c>
      <c r="M231" s="720">
        <v>4.96</v>
      </c>
    </row>
    <row r="232" spans="12:13" ht="12.75">
      <c r="L232" s="719">
        <v>39286</v>
      </c>
      <c r="M232" s="720">
        <v>5</v>
      </c>
    </row>
    <row r="233" spans="12:13" ht="12.75">
      <c r="L233" s="719">
        <v>39287</v>
      </c>
      <c r="M233" s="720">
        <v>4.97</v>
      </c>
    </row>
    <row r="234" spans="12:13" ht="12.75">
      <c r="L234" s="719">
        <v>39288</v>
      </c>
      <c r="M234" s="720">
        <v>4.95</v>
      </c>
    </row>
    <row r="235" spans="12:13" ht="12.75">
      <c r="L235" s="719">
        <v>39289</v>
      </c>
      <c r="M235" s="720">
        <v>4.83</v>
      </c>
    </row>
    <row r="236" spans="12:13" ht="12.75">
      <c r="L236" s="719">
        <v>39290</v>
      </c>
      <c r="M236" s="720">
        <v>4.82</v>
      </c>
    </row>
    <row r="237" spans="12:13" ht="12.75">
      <c r="L237" s="719">
        <v>39293</v>
      </c>
      <c r="M237" s="720">
        <v>4.87</v>
      </c>
    </row>
    <row r="238" spans="12:13" ht="12.75">
      <c r="L238" s="719">
        <v>39294</v>
      </c>
      <c r="M238" s="720">
        <v>4.85</v>
      </c>
    </row>
    <row r="239" spans="12:13" ht="12.75">
      <c r="L239" s="719">
        <v>39295</v>
      </c>
      <c r="M239" s="720">
        <v>4.82</v>
      </c>
    </row>
    <row r="240" spans="12:13" ht="12.75">
      <c r="L240" s="719">
        <v>39296</v>
      </c>
      <c r="M240" s="720">
        <v>4.83</v>
      </c>
    </row>
    <row r="241" spans="12:13" ht="12.75">
      <c r="L241" s="719">
        <v>39297</v>
      </c>
      <c r="M241" s="720">
        <v>4.76</v>
      </c>
    </row>
    <row r="242" spans="12:13" ht="12.75">
      <c r="L242" s="719">
        <v>39300</v>
      </c>
      <c r="M242" s="720">
        <v>4.76</v>
      </c>
    </row>
    <row r="243" spans="12:13" ht="12.75">
      <c r="L243" s="719">
        <v>39301</v>
      </c>
      <c r="M243" s="720">
        <v>4.84</v>
      </c>
    </row>
    <row r="244" spans="12:13" ht="12.75">
      <c r="L244" s="719">
        <v>39302</v>
      </c>
      <c r="M244" s="720">
        <v>4.89</v>
      </c>
    </row>
    <row r="245" spans="12:13" ht="12.75">
      <c r="L245" s="719">
        <v>39303</v>
      </c>
      <c r="M245" s="720">
        <v>4.74</v>
      </c>
    </row>
    <row r="246" spans="12:13" ht="12.75">
      <c r="L246" s="719">
        <v>39304</v>
      </c>
      <c r="M246" s="720">
        <v>4.69</v>
      </c>
    </row>
    <row r="247" spans="12:13" ht="12.75">
      <c r="L247" s="719">
        <v>39307</v>
      </c>
      <c r="M247" s="720">
        <v>4.75</v>
      </c>
    </row>
    <row r="248" spans="12:13" ht="12.75">
      <c r="L248" s="719">
        <v>39308</v>
      </c>
      <c r="M248" s="720">
        <v>4.67</v>
      </c>
    </row>
    <row r="249" spans="12:13" ht="12.75">
      <c r="L249" s="719">
        <v>39309</v>
      </c>
      <c r="M249" s="720">
        <v>4.41</v>
      </c>
    </row>
    <row r="250" spans="12:13" ht="12.75">
      <c r="L250" s="719">
        <v>39310</v>
      </c>
      <c r="M250" s="720">
        <v>4.18</v>
      </c>
    </row>
    <row r="251" spans="12:13" ht="12.75">
      <c r="L251" s="719">
        <v>39311</v>
      </c>
      <c r="M251" s="720">
        <v>4.19</v>
      </c>
    </row>
    <row r="252" spans="12:13" ht="12.75">
      <c r="L252" s="719">
        <v>39314</v>
      </c>
      <c r="M252" s="720">
        <v>4.15</v>
      </c>
    </row>
    <row r="253" spans="12:13" ht="12.75">
      <c r="L253" s="719">
        <v>39315</v>
      </c>
      <c r="M253" s="720">
        <v>4.07</v>
      </c>
    </row>
    <row r="254" spans="12:13" ht="12.75">
      <c r="L254" s="719">
        <v>39316</v>
      </c>
      <c r="M254" s="720">
        <v>4.1</v>
      </c>
    </row>
    <row r="255" spans="12:13" ht="12.75">
      <c r="L255" s="719">
        <v>39317</v>
      </c>
      <c r="M255" s="720">
        <v>4.19</v>
      </c>
    </row>
    <row r="256" spans="12:13" ht="12.75">
      <c r="L256" s="719">
        <v>39318</v>
      </c>
      <c r="M256" s="720">
        <v>4.31</v>
      </c>
    </row>
    <row r="257" spans="12:13" ht="12.75">
      <c r="L257" s="719">
        <v>39321</v>
      </c>
      <c r="M257" s="720">
        <v>4.55</v>
      </c>
    </row>
    <row r="258" spans="12:13" ht="12.75">
      <c r="L258" s="719">
        <v>39322</v>
      </c>
      <c r="M258" s="720">
        <v>4.36</v>
      </c>
    </row>
    <row r="259" spans="12:13" ht="12.75">
      <c r="L259" s="719">
        <v>39323</v>
      </c>
      <c r="M259" s="720">
        <v>4.24</v>
      </c>
    </row>
    <row r="260" spans="12:13" ht="12.75">
      <c r="L260" s="719">
        <v>39324</v>
      </c>
      <c r="M260" s="720">
        <v>4.17</v>
      </c>
    </row>
    <row r="261" spans="12:13" ht="12.75">
      <c r="L261" s="719">
        <v>39325</v>
      </c>
      <c r="M261" s="720">
        <v>4.19</v>
      </c>
    </row>
    <row r="262" spans="12:13" ht="12.75">
      <c r="L262" s="719">
        <v>39329</v>
      </c>
      <c r="M262" s="720">
        <v>4.39</v>
      </c>
    </row>
    <row r="263" spans="12:13" ht="12.75">
      <c r="L263" s="719">
        <v>39330</v>
      </c>
      <c r="M263" s="720">
        <v>4.28</v>
      </c>
    </row>
    <row r="264" spans="12:13" ht="12.75">
      <c r="L264" s="719">
        <v>39331</v>
      </c>
      <c r="M264" s="720">
        <v>4.3</v>
      </c>
    </row>
    <row r="265" spans="12:13" ht="12.75">
      <c r="L265" s="719">
        <v>39332</v>
      </c>
      <c r="M265" s="720">
        <v>4.1</v>
      </c>
    </row>
    <row r="266" spans="12:13" ht="12.75">
      <c r="L266" s="719">
        <v>39335</v>
      </c>
      <c r="M266" s="720">
        <v>4.09</v>
      </c>
    </row>
    <row r="267" spans="12:13" ht="12.75">
      <c r="L267" s="719">
        <v>39336</v>
      </c>
      <c r="M267" s="720">
        <v>4.16</v>
      </c>
    </row>
    <row r="268" spans="12:13" ht="12.75">
      <c r="L268" s="719">
        <v>39337</v>
      </c>
      <c r="M268" s="720">
        <v>4.12</v>
      </c>
    </row>
    <row r="269" spans="12:13" ht="12.75">
      <c r="L269" s="719">
        <v>39338</v>
      </c>
      <c r="M269" s="720">
        <v>4.2</v>
      </c>
    </row>
    <row r="270" spans="12:13" ht="12.75">
      <c r="L270" s="719">
        <v>39339</v>
      </c>
      <c r="M270" s="720">
        <v>4.16</v>
      </c>
    </row>
    <row r="271" spans="12:13" ht="12.75">
      <c r="L271" s="719">
        <v>39342</v>
      </c>
      <c r="M271" s="720">
        <v>4.23</v>
      </c>
    </row>
    <row r="272" spans="12:13" ht="12.75">
      <c r="L272" s="719">
        <v>39343</v>
      </c>
      <c r="M272" s="720">
        <v>4.08</v>
      </c>
    </row>
    <row r="273" spans="12:13" ht="12.75">
      <c r="L273" s="719">
        <v>39344</v>
      </c>
      <c r="M273" s="720">
        <v>4.06</v>
      </c>
    </row>
    <row r="274" spans="12:13" ht="12.75">
      <c r="L274" s="719">
        <v>39345</v>
      </c>
      <c r="M274" s="720">
        <v>4.1</v>
      </c>
    </row>
    <row r="275" spans="12:13" ht="12.75">
      <c r="L275" s="719">
        <v>39346</v>
      </c>
      <c r="M275" s="720">
        <v>4.09</v>
      </c>
    </row>
    <row r="276" spans="12:13" ht="12.75">
      <c r="L276" s="719">
        <v>39349</v>
      </c>
      <c r="M276" s="720">
        <v>4.09</v>
      </c>
    </row>
    <row r="277" spans="12:13" ht="12.75">
      <c r="L277" s="719">
        <v>39350</v>
      </c>
      <c r="M277" s="720">
        <v>4.04</v>
      </c>
    </row>
    <row r="278" spans="12:13" ht="12.75">
      <c r="L278" s="719">
        <v>39351</v>
      </c>
      <c r="M278" s="720">
        <v>4.03</v>
      </c>
    </row>
    <row r="279" spans="12:13" ht="12.75">
      <c r="L279" s="719">
        <v>39352</v>
      </c>
      <c r="M279" s="720">
        <v>4.03</v>
      </c>
    </row>
    <row r="280" spans="12:13" ht="12.75">
      <c r="L280" s="719">
        <v>39353</v>
      </c>
      <c r="M280" s="722">
        <v>4.05</v>
      </c>
    </row>
    <row r="281" spans="12:13" ht="12.75">
      <c r="L281" s="573"/>
      <c r="M281" s="721"/>
    </row>
    <row r="282" spans="12:13" ht="12.75">
      <c r="L282" s="573" t="s">
        <v>728</v>
      </c>
      <c r="M282" s="721">
        <f>SUM(M10:M281)</f>
        <v>1320.7299999999993</v>
      </c>
    </row>
    <row r="283" spans="12:13" ht="12.75">
      <c r="L283" s="573" t="s">
        <v>945</v>
      </c>
      <c r="M283" s="723">
        <v>271</v>
      </c>
    </row>
    <row r="284" spans="12:13" ht="12.75">
      <c r="L284" s="573"/>
      <c r="M284" s="573"/>
    </row>
    <row r="285" spans="12:13" ht="13.5" thickBot="1">
      <c r="L285" s="573" t="s">
        <v>946</v>
      </c>
      <c r="M285" s="724">
        <f>+M282/M283</f>
        <v>4.873542435424352</v>
      </c>
    </row>
    <row r="286" spans="12:13" ht="13.5" thickTop="1">
      <c r="L286" s="573"/>
      <c r="M286" s="573"/>
    </row>
  </sheetData>
  <hyperlinks>
    <hyperlink ref="A46" r:id="rId1" display="http://www.fhwa.dot.gov/policyinformation/statistics/2007/fe10.cfm"/>
    <hyperlink ref="A51" r:id="rId2" display="http://www.ustreas.gov/offices/domestic-finance/debt-management/interest-rate/yield_historical_main.shtml"/>
  </hyperlinks>
  <printOptions/>
  <pageMargins left="0.75" right="0.75" top="1" bottom="1" header="0.5" footer="0.5"/>
  <pageSetup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Q83"/>
  <sheetViews>
    <sheetView workbookViewId="0" topLeftCell="A3">
      <selection activeCell="A7" sqref="A7"/>
    </sheetView>
  </sheetViews>
  <sheetFormatPr defaultColWidth="9.140625" defaultRowHeight="12.75"/>
  <cols>
    <col min="1" max="1" width="36.57421875" style="0" bestFit="1" customWidth="1"/>
    <col min="2" max="2" width="8.140625" style="0" customWidth="1"/>
    <col min="3" max="3" width="1.7109375" style="0" customWidth="1"/>
    <col min="4" max="4" width="7.140625" style="0" customWidth="1"/>
    <col min="5" max="5" width="1.7109375" style="0" customWidth="1"/>
    <col min="6" max="6" width="8.140625" style="0" customWidth="1"/>
    <col min="7" max="8" width="1.7109375" style="0" customWidth="1"/>
    <col min="9" max="9" width="8.57421875" style="0" customWidth="1"/>
    <col min="10" max="11" width="1.7109375" style="0" customWidth="1"/>
    <col min="12" max="12" width="8.140625" style="0" customWidth="1"/>
    <col min="13" max="14" width="1.7109375" style="0" customWidth="1"/>
    <col min="15" max="15" width="8.57421875" style="0" customWidth="1"/>
    <col min="16" max="16" width="1.7109375" style="0" customWidth="1"/>
    <col min="17" max="17" width="10.00390625" style="0" bestFit="1" customWidth="1"/>
  </cols>
  <sheetData>
    <row r="1" spans="1:17" ht="30">
      <c r="A1" s="152" t="s">
        <v>483</v>
      </c>
      <c r="B1" s="153"/>
      <c r="C1" s="153"/>
      <c r="D1" s="153"/>
      <c r="E1" s="153"/>
      <c r="F1" s="153"/>
      <c r="G1" s="153"/>
      <c r="H1" s="153"/>
      <c r="I1" s="153"/>
      <c r="J1" s="153"/>
      <c r="K1" s="153"/>
      <c r="L1" s="153"/>
      <c r="M1" s="153"/>
      <c r="N1" s="153"/>
      <c r="O1" s="153"/>
      <c r="P1" s="153"/>
      <c r="Q1" s="153"/>
    </row>
    <row r="2" spans="1:17" ht="12.75">
      <c r="A2" s="4"/>
      <c r="B2" s="4"/>
      <c r="C2" s="4"/>
      <c r="D2" s="4"/>
      <c r="E2" s="4"/>
      <c r="F2" s="4"/>
      <c r="G2" s="4"/>
      <c r="H2" s="4"/>
      <c r="I2" s="4"/>
      <c r="J2" s="4"/>
      <c r="K2" s="4"/>
      <c r="L2" s="4"/>
      <c r="M2" s="4"/>
      <c r="N2" s="4"/>
      <c r="O2" s="4"/>
      <c r="P2" s="4"/>
      <c r="Q2" s="4"/>
    </row>
    <row r="3" spans="1:17" ht="12.75">
      <c r="A3" s="5" t="s">
        <v>484</v>
      </c>
      <c r="B3" s="913" t="s">
        <v>485</v>
      </c>
      <c r="C3" s="913"/>
      <c r="D3" s="913"/>
      <c r="E3" s="913"/>
      <c r="F3" s="913"/>
      <c r="G3" s="913"/>
      <c r="H3" s="913"/>
      <c r="I3" s="913"/>
      <c r="J3" s="913"/>
      <c r="K3" s="6"/>
      <c r="L3" s="6"/>
      <c r="M3" s="6"/>
      <c r="N3" s="6"/>
      <c r="O3" s="6"/>
      <c r="P3" s="6"/>
      <c r="Q3" s="7"/>
    </row>
    <row r="4" spans="1:17" ht="12.75">
      <c r="A4" s="8"/>
      <c r="B4" s="9" t="s">
        <v>486</v>
      </c>
      <c r="C4" s="10"/>
      <c r="D4" s="11"/>
      <c r="E4" s="11"/>
      <c r="F4" s="11"/>
      <c r="G4" s="11"/>
      <c r="H4" s="12" t="s">
        <v>487</v>
      </c>
      <c r="I4" s="10"/>
      <c r="J4" s="13"/>
      <c r="K4" s="12"/>
      <c r="L4" s="10"/>
      <c r="M4" s="13"/>
      <c r="N4" s="14"/>
      <c r="O4" s="10"/>
      <c r="P4" s="10"/>
      <c r="Q4" s="164" t="s">
        <v>488</v>
      </c>
    </row>
    <row r="5" spans="1:17" ht="12.75">
      <c r="A5" s="15"/>
      <c r="B5" s="12" t="s">
        <v>489</v>
      </c>
      <c r="C5" s="10"/>
      <c r="D5" s="12" t="s">
        <v>490</v>
      </c>
      <c r="E5" s="10"/>
      <c r="F5" s="12" t="s">
        <v>487</v>
      </c>
      <c r="G5" s="10"/>
      <c r="H5" s="16" t="s">
        <v>491</v>
      </c>
      <c r="I5" s="165"/>
      <c r="J5" s="17"/>
      <c r="K5" s="16" t="s">
        <v>492</v>
      </c>
      <c r="L5" s="165"/>
      <c r="M5" s="17"/>
      <c r="N5" s="18" t="s">
        <v>487</v>
      </c>
      <c r="O5" s="165"/>
      <c r="P5" s="165"/>
      <c r="Q5" s="166" t="s">
        <v>493</v>
      </c>
    </row>
    <row r="6" spans="1:17" ht="12.75">
      <c r="A6" s="19" t="s">
        <v>494</v>
      </c>
      <c r="B6" s="16" t="s">
        <v>495</v>
      </c>
      <c r="C6" s="165"/>
      <c r="D6" s="16" t="s">
        <v>496</v>
      </c>
      <c r="E6" s="165"/>
      <c r="F6" s="16" t="s">
        <v>488</v>
      </c>
      <c r="G6" s="165"/>
      <c r="H6" s="16" t="s">
        <v>497</v>
      </c>
      <c r="I6" s="165"/>
      <c r="J6" s="17"/>
      <c r="K6" s="16" t="s">
        <v>498</v>
      </c>
      <c r="L6" s="165"/>
      <c r="M6" s="17"/>
      <c r="N6" s="20" t="s">
        <v>488</v>
      </c>
      <c r="O6" s="165"/>
      <c r="P6" s="165"/>
      <c r="Q6" s="166" t="s">
        <v>499</v>
      </c>
    </row>
    <row r="7" spans="1:17" ht="12.75">
      <c r="A7" s="15"/>
      <c r="B7" s="16" t="s">
        <v>489</v>
      </c>
      <c r="C7" s="17"/>
      <c r="D7" s="16" t="s">
        <v>500</v>
      </c>
      <c r="E7" s="17"/>
      <c r="F7" s="16" t="s">
        <v>501</v>
      </c>
      <c r="G7" s="165"/>
      <c r="H7" s="16" t="s">
        <v>502</v>
      </c>
      <c r="I7" s="165"/>
      <c r="J7" s="17"/>
      <c r="K7" s="16" t="s">
        <v>503</v>
      </c>
      <c r="L7" s="165"/>
      <c r="M7" s="17"/>
      <c r="N7" s="18" t="s">
        <v>487</v>
      </c>
      <c r="O7" s="165"/>
      <c r="P7" s="165"/>
      <c r="Q7" s="166" t="s">
        <v>504</v>
      </c>
    </row>
    <row r="8" spans="1:17" ht="12.75">
      <c r="A8" s="21"/>
      <c r="B8" s="22" t="s">
        <v>505</v>
      </c>
      <c r="C8" s="23"/>
      <c r="D8" s="22" t="s">
        <v>506</v>
      </c>
      <c r="E8" s="23"/>
      <c r="F8" s="22" t="s">
        <v>487</v>
      </c>
      <c r="G8" s="24"/>
      <c r="H8" s="22" t="s">
        <v>487</v>
      </c>
      <c r="I8" s="24"/>
      <c r="J8" s="23"/>
      <c r="K8" s="22" t="s">
        <v>507</v>
      </c>
      <c r="L8" s="24"/>
      <c r="M8" s="23"/>
      <c r="N8" s="25" t="s">
        <v>487</v>
      </c>
      <c r="O8" s="24"/>
      <c r="P8" s="24"/>
      <c r="Q8" s="167" t="s">
        <v>503</v>
      </c>
    </row>
    <row r="9" spans="1:17" ht="12.75">
      <c r="A9" s="26"/>
      <c r="B9" s="165"/>
      <c r="C9" s="165"/>
      <c r="D9" s="165"/>
      <c r="E9" s="165"/>
      <c r="F9" s="165"/>
      <c r="G9" s="165"/>
      <c r="H9" s="165"/>
      <c r="I9" s="165"/>
      <c r="J9" s="165"/>
      <c r="K9" s="165"/>
      <c r="L9" s="165"/>
      <c r="M9" s="165"/>
      <c r="N9" s="168"/>
      <c r="O9" s="165"/>
      <c r="P9" s="165"/>
      <c r="Q9" s="17"/>
    </row>
    <row r="10" spans="1:17" ht="12.75">
      <c r="A10" s="154" t="s">
        <v>508</v>
      </c>
      <c r="B10" s="165"/>
      <c r="C10" s="165"/>
      <c r="D10" s="165"/>
      <c r="E10" s="165"/>
      <c r="F10" s="165"/>
      <c r="G10" s="165"/>
      <c r="H10" s="165"/>
      <c r="I10" s="165"/>
      <c r="J10" s="165"/>
      <c r="K10" s="165"/>
      <c r="L10" s="165"/>
      <c r="M10" s="165"/>
      <c r="N10" s="165"/>
      <c r="O10" s="165"/>
      <c r="P10" s="165"/>
      <c r="Q10" s="17"/>
    </row>
    <row r="11" spans="1:17" ht="12.75">
      <c r="A11" s="26"/>
      <c r="B11" s="27"/>
      <c r="C11" s="27"/>
      <c r="D11" s="27"/>
      <c r="E11" s="27"/>
      <c r="F11" s="24"/>
      <c r="G11" s="24"/>
      <c r="H11" s="24"/>
      <c r="I11" s="24"/>
      <c r="J11" s="24"/>
      <c r="K11" s="24"/>
      <c r="L11" s="24"/>
      <c r="M11" s="24"/>
      <c r="N11" s="6"/>
      <c r="O11" s="24"/>
      <c r="P11" s="24"/>
      <c r="Q11" s="23"/>
    </row>
    <row r="12" spans="1:17" ht="12.75">
      <c r="A12" s="28" t="s">
        <v>509</v>
      </c>
      <c r="B12" s="29">
        <v>33990</v>
      </c>
      <c r="C12" s="30"/>
      <c r="D12" s="29">
        <v>7038</v>
      </c>
      <c r="E12" s="30"/>
      <c r="F12" s="659">
        <v>41028</v>
      </c>
      <c r="G12" s="81"/>
      <c r="H12" s="31"/>
      <c r="I12" s="660">
        <v>78368</v>
      </c>
      <c r="J12" s="33"/>
      <c r="K12" s="34"/>
      <c r="L12" s="661">
        <v>5087</v>
      </c>
      <c r="M12" s="36"/>
      <c r="N12" s="37"/>
      <c r="O12" s="66">
        <v>124483</v>
      </c>
      <c r="P12" s="169"/>
      <c r="Q12" s="170">
        <v>0.7247808893393326</v>
      </c>
    </row>
    <row r="13" spans="1:17" ht="12.75">
      <c r="A13" s="38" t="s">
        <v>510</v>
      </c>
      <c r="B13" s="29">
        <v>0</v>
      </c>
      <c r="C13" s="30"/>
      <c r="D13" s="29">
        <v>-1985</v>
      </c>
      <c r="E13" s="30"/>
      <c r="F13" s="80">
        <v>-1985</v>
      </c>
      <c r="G13" s="81"/>
      <c r="H13" s="31"/>
      <c r="I13" s="35">
        <v>-9654</v>
      </c>
      <c r="J13" s="39"/>
      <c r="K13" s="40"/>
      <c r="L13" s="35">
        <v>-67</v>
      </c>
      <c r="M13" s="36"/>
      <c r="N13" s="37"/>
      <c r="O13" s="66">
        <v>-11706</v>
      </c>
      <c r="P13" s="169"/>
      <c r="Q13" s="170">
        <v>-0.06815617466325706</v>
      </c>
    </row>
    <row r="14" spans="1:17" ht="12.75">
      <c r="A14" s="38" t="s">
        <v>511</v>
      </c>
      <c r="B14" s="29">
        <v>-446</v>
      </c>
      <c r="C14" s="30"/>
      <c r="D14" s="29">
        <v>-4989</v>
      </c>
      <c r="E14" s="30"/>
      <c r="F14" s="80">
        <v>-5435</v>
      </c>
      <c r="G14" s="81"/>
      <c r="H14" s="31"/>
      <c r="I14" s="35">
        <v>-4404</v>
      </c>
      <c r="J14" s="39"/>
      <c r="K14" s="40"/>
      <c r="L14" s="35">
        <v>-941</v>
      </c>
      <c r="M14" s="36"/>
      <c r="N14" s="37"/>
      <c r="O14" s="66">
        <v>-10780</v>
      </c>
      <c r="P14" s="169"/>
      <c r="Q14" s="170">
        <v>-0.06276469869040757</v>
      </c>
    </row>
    <row r="15" spans="1:17" ht="12.75">
      <c r="A15" s="38" t="s">
        <v>512</v>
      </c>
      <c r="B15" s="29">
        <v>0</v>
      </c>
      <c r="C15" s="30"/>
      <c r="D15" s="29">
        <v>0</v>
      </c>
      <c r="E15" s="30"/>
      <c r="F15" s="41">
        <v>0</v>
      </c>
      <c r="G15" s="81"/>
      <c r="H15" s="31"/>
      <c r="I15" s="661">
        <v>-3586</v>
      </c>
      <c r="J15" s="39"/>
      <c r="K15" s="171"/>
      <c r="L15" s="172"/>
      <c r="M15" s="42"/>
      <c r="N15" s="37"/>
      <c r="O15" s="66">
        <v>-3586</v>
      </c>
      <c r="P15" s="169"/>
      <c r="Q15" s="170">
        <v>-0.020878869156196803</v>
      </c>
    </row>
    <row r="16" spans="1:17" ht="12.75">
      <c r="A16" s="38" t="s">
        <v>513</v>
      </c>
      <c r="B16" s="29">
        <v>-297</v>
      </c>
      <c r="C16" s="30"/>
      <c r="D16" s="29">
        <v>-64</v>
      </c>
      <c r="E16" s="30"/>
      <c r="F16" s="80">
        <v>-361</v>
      </c>
      <c r="G16" s="81"/>
      <c r="H16" s="43"/>
      <c r="I16" s="172"/>
      <c r="J16" s="44"/>
      <c r="K16" s="171"/>
      <c r="L16" s="172"/>
      <c r="M16" s="42"/>
      <c r="N16" s="37"/>
      <c r="O16" s="66">
        <v>-361</v>
      </c>
      <c r="P16" s="169"/>
      <c r="Q16" s="170">
        <v>-0.0021018605034542797</v>
      </c>
    </row>
    <row r="17" spans="1:17" ht="13.5" thickBot="1">
      <c r="A17" s="28" t="s">
        <v>514</v>
      </c>
      <c r="B17" s="45">
        <v>33247</v>
      </c>
      <c r="C17" s="33"/>
      <c r="D17" s="45">
        <v>0</v>
      </c>
      <c r="E17" s="33"/>
      <c r="F17" s="46">
        <v>33247</v>
      </c>
      <c r="G17" s="47"/>
      <c r="H17" s="48"/>
      <c r="I17" s="46">
        <v>60724</v>
      </c>
      <c r="J17" s="33"/>
      <c r="K17" s="34"/>
      <c r="L17" s="46">
        <v>4079</v>
      </c>
      <c r="M17" s="49"/>
      <c r="N17" s="50"/>
      <c r="O17" s="51">
        <v>98050</v>
      </c>
      <c r="P17" s="52"/>
      <c r="Q17" s="173">
        <v>0.5708792863260169</v>
      </c>
    </row>
    <row r="18" spans="1:17" ht="13.5" thickTop="1">
      <c r="A18" s="53"/>
      <c r="B18" s="54"/>
      <c r="C18" s="54"/>
      <c r="D18" s="54"/>
      <c r="E18" s="54"/>
      <c r="F18" s="54"/>
      <c r="G18" s="54"/>
      <c r="H18" s="54"/>
      <c r="I18" s="54"/>
      <c r="J18" s="54"/>
      <c r="K18" s="55"/>
      <c r="L18" s="54"/>
      <c r="M18" s="54"/>
      <c r="N18" s="55"/>
      <c r="O18" s="54"/>
      <c r="P18" s="54"/>
      <c r="Q18" s="174"/>
    </row>
    <row r="19" spans="1:17" ht="12.75">
      <c r="A19" s="154" t="s">
        <v>515</v>
      </c>
      <c r="B19" s="79"/>
      <c r="C19" s="79"/>
      <c r="D19" s="79"/>
      <c r="E19" s="79"/>
      <c r="F19" s="79"/>
      <c r="G19" s="79"/>
      <c r="H19" s="79"/>
      <c r="I19" s="79"/>
      <c r="J19" s="79"/>
      <c r="K19" s="79"/>
      <c r="L19" s="79"/>
      <c r="M19" s="79"/>
      <c r="N19" s="79"/>
      <c r="O19" s="79"/>
      <c r="P19" s="79"/>
      <c r="Q19" s="175"/>
    </row>
    <row r="20" spans="1:17" ht="12.75">
      <c r="A20" s="38"/>
      <c r="B20" s="79"/>
      <c r="C20" s="79"/>
      <c r="D20" s="79"/>
      <c r="E20" s="79"/>
      <c r="F20" s="79"/>
      <c r="G20" s="79"/>
      <c r="H20" s="79"/>
      <c r="I20" s="79"/>
      <c r="J20" s="79"/>
      <c r="K20" s="176"/>
      <c r="L20" s="79"/>
      <c r="M20" s="79"/>
      <c r="N20" s="176"/>
      <c r="O20" s="79"/>
      <c r="P20" s="79"/>
      <c r="Q20" s="175"/>
    </row>
    <row r="21" spans="1:17" ht="12.75">
      <c r="A21" s="57" t="s">
        <v>516</v>
      </c>
      <c r="B21" s="58"/>
      <c r="C21" s="59"/>
      <c r="D21" s="60"/>
      <c r="E21" s="59"/>
      <c r="F21" s="60"/>
      <c r="G21" s="60"/>
      <c r="H21" s="58"/>
      <c r="I21" s="60"/>
      <c r="J21" s="59"/>
      <c r="K21" s="61"/>
      <c r="L21" s="60"/>
      <c r="M21" s="59"/>
      <c r="N21" s="14"/>
      <c r="O21" s="10"/>
      <c r="P21" s="10"/>
      <c r="Q21" s="177"/>
    </row>
    <row r="22" spans="1:17" ht="12.75">
      <c r="A22" s="62" t="s">
        <v>517</v>
      </c>
      <c r="B22" s="29">
        <v>33248</v>
      </c>
      <c r="C22" s="63"/>
      <c r="D22" s="29">
        <v>0</v>
      </c>
      <c r="E22" s="63"/>
      <c r="F22" s="80">
        <v>33248</v>
      </c>
      <c r="G22" s="81"/>
      <c r="H22" s="64"/>
      <c r="I22" s="35">
        <v>53182</v>
      </c>
      <c r="J22" s="63"/>
      <c r="K22" s="65"/>
      <c r="L22" s="35">
        <v>2443</v>
      </c>
      <c r="M22" s="63"/>
      <c r="N22" s="37"/>
      <c r="O22" s="66">
        <v>88873</v>
      </c>
      <c r="P22" s="79"/>
      <c r="Q22" s="170">
        <v>0.5174477798434687</v>
      </c>
    </row>
    <row r="23" spans="1:17" ht="12.75">
      <c r="A23" s="62" t="s">
        <v>518</v>
      </c>
      <c r="B23" s="29">
        <v>0</v>
      </c>
      <c r="C23" s="63"/>
      <c r="D23" s="29">
        <v>0</v>
      </c>
      <c r="E23" s="63"/>
      <c r="F23" s="80">
        <v>0</v>
      </c>
      <c r="G23" s="81"/>
      <c r="H23" s="64"/>
      <c r="I23" s="35">
        <v>7407</v>
      </c>
      <c r="J23" s="63"/>
      <c r="K23" s="65"/>
      <c r="L23" s="35">
        <v>1636</v>
      </c>
      <c r="M23" s="63"/>
      <c r="N23" s="37"/>
      <c r="O23" s="66">
        <v>9043</v>
      </c>
      <c r="P23" s="79"/>
      <c r="Q23" s="170">
        <v>0.05265131449511648</v>
      </c>
    </row>
    <row r="24" spans="1:17" ht="12.75">
      <c r="A24" s="67" t="s">
        <v>519</v>
      </c>
      <c r="B24" s="68">
        <v>33248</v>
      </c>
      <c r="C24" s="69"/>
      <c r="D24" s="68">
        <v>0</v>
      </c>
      <c r="E24" s="69"/>
      <c r="F24" s="70">
        <v>33248</v>
      </c>
      <c r="G24" s="71"/>
      <c r="H24" s="72"/>
      <c r="I24" s="73">
        <v>60589</v>
      </c>
      <c r="J24" s="69"/>
      <c r="K24" s="74"/>
      <c r="L24" s="73">
        <v>4079</v>
      </c>
      <c r="M24" s="69"/>
      <c r="N24" s="75"/>
      <c r="O24" s="76">
        <v>97916</v>
      </c>
      <c r="P24" s="77"/>
      <c r="Q24" s="170">
        <v>0.5700990943385852</v>
      </c>
    </row>
    <row r="25" spans="1:17" ht="12.75">
      <c r="A25" s="62" t="s">
        <v>520</v>
      </c>
      <c r="B25" s="64"/>
      <c r="C25" s="63"/>
      <c r="D25" s="78"/>
      <c r="E25" s="63"/>
      <c r="F25" s="81"/>
      <c r="G25" s="81"/>
      <c r="H25" s="64"/>
      <c r="I25" s="78"/>
      <c r="J25" s="63"/>
      <c r="K25" s="65"/>
      <c r="L25" s="78"/>
      <c r="M25" s="63"/>
      <c r="N25" s="37"/>
      <c r="O25" s="79"/>
      <c r="P25" s="79"/>
      <c r="Q25" s="177"/>
    </row>
    <row r="26" spans="1:17" ht="12.75">
      <c r="A26" s="62" t="s">
        <v>521</v>
      </c>
      <c r="B26" s="29">
        <v>0</v>
      </c>
      <c r="C26" s="63"/>
      <c r="D26" s="29">
        <v>0</v>
      </c>
      <c r="E26" s="63"/>
      <c r="F26" s="80">
        <v>0</v>
      </c>
      <c r="G26" s="81"/>
      <c r="H26" s="64"/>
      <c r="I26" s="35">
        <v>0</v>
      </c>
      <c r="J26" s="63"/>
      <c r="K26" s="65"/>
      <c r="L26" s="35">
        <v>8279</v>
      </c>
      <c r="M26" s="63"/>
      <c r="N26" s="37"/>
      <c r="O26" s="66">
        <v>8279</v>
      </c>
      <c r="P26" s="79"/>
      <c r="Q26" s="170">
        <v>0.04820305570110244</v>
      </c>
    </row>
    <row r="27" spans="1:17" ht="12.75">
      <c r="A27" s="62" t="s">
        <v>522</v>
      </c>
      <c r="B27" s="29">
        <v>0</v>
      </c>
      <c r="C27" s="63"/>
      <c r="D27" s="29">
        <v>1973</v>
      </c>
      <c r="E27" s="63"/>
      <c r="F27" s="80">
        <v>1973</v>
      </c>
      <c r="G27" s="81"/>
      <c r="H27" s="64"/>
      <c r="I27" s="35">
        <v>8152.553889000001</v>
      </c>
      <c r="J27" s="63"/>
      <c r="K27" s="65"/>
      <c r="L27" s="35">
        <v>22117</v>
      </c>
      <c r="M27" s="63"/>
      <c r="N27" s="37"/>
      <c r="O27" s="66">
        <v>32242.553889000003</v>
      </c>
      <c r="P27" s="79"/>
      <c r="Q27" s="170">
        <v>0.18772673282489</v>
      </c>
    </row>
    <row r="28" spans="1:17" ht="12.75">
      <c r="A28" s="62" t="s">
        <v>523</v>
      </c>
      <c r="B28" s="29">
        <v>0</v>
      </c>
      <c r="C28" s="63"/>
      <c r="D28" s="29">
        <v>240</v>
      </c>
      <c r="E28" s="63"/>
      <c r="F28" s="80">
        <v>240</v>
      </c>
      <c r="G28" s="81"/>
      <c r="H28" s="64"/>
      <c r="I28" s="35">
        <v>9711.078218999997</v>
      </c>
      <c r="J28" s="63"/>
      <c r="K28" s="65"/>
      <c r="L28" s="35">
        <v>5111</v>
      </c>
      <c r="M28" s="63"/>
      <c r="N28" s="37"/>
      <c r="O28" s="66">
        <v>15062.078218999997</v>
      </c>
      <c r="P28" s="79"/>
      <c r="Q28" s="170">
        <v>0.08769636373533261</v>
      </c>
    </row>
    <row r="29" spans="1:17" ht="12.75">
      <c r="A29" s="67" t="s">
        <v>519</v>
      </c>
      <c r="B29" s="82">
        <v>0</v>
      </c>
      <c r="C29" s="69"/>
      <c r="D29" s="70">
        <v>2213</v>
      </c>
      <c r="E29" s="69"/>
      <c r="F29" s="70">
        <v>2213</v>
      </c>
      <c r="G29" s="71"/>
      <c r="H29" s="72"/>
      <c r="I29" s="70">
        <v>17863.632107999998</v>
      </c>
      <c r="J29" s="69"/>
      <c r="K29" s="74"/>
      <c r="L29" s="70">
        <v>35507</v>
      </c>
      <c r="M29" s="69"/>
      <c r="N29" s="75"/>
      <c r="O29" s="76">
        <v>55583.632108</v>
      </c>
      <c r="P29" s="77"/>
      <c r="Q29" s="170">
        <v>0.323626152261325</v>
      </c>
    </row>
    <row r="30" spans="1:17" ht="12.75">
      <c r="A30" s="67" t="s">
        <v>524</v>
      </c>
      <c r="B30" s="83">
        <v>29</v>
      </c>
      <c r="C30" s="69"/>
      <c r="D30" s="83">
        <v>0</v>
      </c>
      <c r="E30" s="69"/>
      <c r="F30" s="70">
        <v>29</v>
      </c>
      <c r="G30" s="71"/>
      <c r="H30" s="72"/>
      <c r="I30" s="84">
        <v>8788.697171</v>
      </c>
      <c r="J30" s="85"/>
      <c r="K30" s="86"/>
      <c r="L30" s="84">
        <v>5666</v>
      </c>
      <c r="M30" s="69"/>
      <c r="N30" s="75"/>
      <c r="O30" s="76">
        <v>14483.697171</v>
      </c>
      <c r="P30" s="77"/>
      <c r="Q30" s="178">
        <v>0.08432883941195951</v>
      </c>
    </row>
    <row r="31" spans="1:17" ht="13.5" thickBot="1">
      <c r="A31" s="67" t="s">
        <v>525</v>
      </c>
      <c r="B31" s="87">
        <v>33277</v>
      </c>
      <c r="C31" s="69"/>
      <c r="D31" s="70">
        <v>2213</v>
      </c>
      <c r="E31" s="69"/>
      <c r="F31" s="70">
        <v>35490</v>
      </c>
      <c r="G31" s="71"/>
      <c r="H31" s="72"/>
      <c r="I31" s="88">
        <v>87241.329279</v>
      </c>
      <c r="J31" s="89"/>
      <c r="K31" s="90"/>
      <c r="L31" s="88">
        <v>45252</v>
      </c>
      <c r="M31" s="69"/>
      <c r="N31" s="91"/>
      <c r="O31" s="92">
        <v>167983.329279</v>
      </c>
      <c r="P31" s="77"/>
      <c r="Q31" s="170">
        <v>0.9780540860118697</v>
      </c>
    </row>
    <row r="32" spans="1:17" ht="13.5" thickTop="1">
      <c r="A32" s="93" t="s">
        <v>526</v>
      </c>
      <c r="B32" s="94">
        <v>0</v>
      </c>
      <c r="C32" s="95"/>
      <c r="D32" s="94">
        <v>0</v>
      </c>
      <c r="E32" s="95"/>
      <c r="F32" s="96">
        <v>0</v>
      </c>
      <c r="G32" s="97"/>
      <c r="H32" s="98"/>
      <c r="I32" s="99">
        <v>18026.425</v>
      </c>
      <c r="J32" s="95"/>
      <c r="K32" s="100"/>
      <c r="L32" s="99">
        <v>6704</v>
      </c>
      <c r="M32" s="95"/>
      <c r="N32" s="101"/>
      <c r="O32" s="102">
        <v>24730.425</v>
      </c>
      <c r="P32" s="103"/>
      <c r="Q32" s="179">
        <v>0.14398865246852716</v>
      </c>
    </row>
    <row r="33" spans="1:17" ht="13.5" thickBot="1">
      <c r="A33" s="67" t="s">
        <v>527</v>
      </c>
      <c r="B33" s="82">
        <v>33277</v>
      </c>
      <c r="C33" s="69"/>
      <c r="D33" s="70">
        <v>2213</v>
      </c>
      <c r="E33" s="69"/>
      <c r="F33" s="70">
        <v>35490</v>
      </c>
      <c r="G33" s="71"/>
      <c r="H33" s="72"/>
      <c r="I33" s="70">
        <v>105267.754279</v>
      </c>
      <c r="J33" s="69"/>
      <c r="K33" s="74"/>
      <c r="L33" s="70">
        <v>51956</v>
      </c>
      <c r="M33" s="69"/>
      <c r="N33" s="75"/>
      <c r="O33" s="76">
        <v>192713.754279</v>
      </c>
      <c r="P33" s="77"/>
      <c r="Q33" s="170">
        <v>1.1220427384803968</v>
      </c>
    </row>
    <row r="34" spans="1:17" ht="13.5" thickTop="1">
      <c r="A34" s="104" t="s">
        <v>528</v>
      </c>
      <c r="B34" s="105"/>
      <c r="C34" s="106"/>
      <c r="D34" s="107"/>
      <c r="E34" s="106"/>
      <c r="F34" s="108"/>
      <c r="G34" s="108"/>
      <c r="H34" s="105"/>
      <c r="I34" s="107"/>
      <c r="J34" s="106"/>
      <c r="K34" s="109"/>
      <c r="L34" s="107"/>
      <c r="M34" s="106"/>
      <c r="N34" s="110"/>
      <c r="O34" s="54"/>
      <c r="P34" s="54"/>
      <c r="Q34" s="180"/>
    </row>
    <row r="35" spans="1:17" ht="12.75">
      <c r="A35" s="62" t="s">
        <v>529</v>
      </c>
      <c r="B35" s="64"/>
      <c r="C35" s="63"/>
      <c r="D35" s="78"/>
      <c r="E35" s="63"/>
      <c r="F35" s="81"/>
      <c r="G35" s="81"/>
      <c r="H35" s="64"/>
      <c r="I35" s="78"/>
      <c r="J35" s="63"/>
      <c r="K35" s="65"/>
      <c r="L35" s="78"/>
      <c r="M35" s="63"/>
      <c r="N35" s="37"/>
      <c r="O35" s="79"/>
      <c r="P35" s="79"/>
      <c r="Q35" s="181"/>
    </row>
    <row r="36" spans="1:17" ht="12.75">
      <c r="A36" s="62" t="s">
        <v>530</v>
      </c>
      <c r="B36" s="29">
        <v>-32686</v>
      </c>
      <c r="C36" s="63"/>
      <c r="D36" s="29">
        <v>0</v>
      </c>
      <c r="E36" s="63"/>
      <c r="F36" s="80">
        <v>-32686</v>
      </c>
      <c r="G36" s="81"/>
      <c r="H36" s="64"/>
      <c r="I36" s="35">
        <v>32509</v>
      </c>
      <c r="J36" s="63"/>
      <c r="K36" s="65"/>
      <c r="L36" s="35">
        <v>177</v>
      </c>
      <c r="M36" s="63"/>
      <c r="N36" s="37"/>
      <c r="O36" s="66">
        <v>0</v>
      </c>
      <c r="P36" s="79"/>
      <c r="Q36" s="170">
        <v>0</v>
      </c>
    </row>
    <row r="37" spans="1:17" ht="12.75">
      <c r="A37" s="62" t="s">
        <v>531</v>
      </c>
      <c r="B37" s="29">
        <v>0</v>
      </c>
      <c r="C37" s="63"/>
      <c r="D37" s="29">
        <v>-1452</v>
      </c>
      <c r="E37" s="63"/>
      <c r="F37" s="80">
        <v>-1452</v>
      </c>
      <c r="G37" s="81"/>
      <c r="H37" s="64"/>
      <c r="I37" s="35">
        <v>758</v>
      </c>
      <c r="J37" s="63"/>
      <c r="K37" s="65"/>
      <c r="L37" s="35">
        <v>694</v>
      </c>
      <c r="M37" s="63"/>
      <c r="N37" s="37"/>
      <c r="O37" s="66">
        <v>0</v>
      </c>
      <c r="P37" s="79"/>
      <c r="Q37" s="170">
        <v>0</v>
      </c>
    </row>
    <row r="38" spans="1:17" ht="12.75">
      <c r="A38" s="62" t="s">
        <v>532</v>
      </c>
      <c r="B38" s="64"/>
      <c r="C38" s="63"/>
      <c r="D38" s="78"/>
      <c r="E38" s="63"/>
      <c r="F38" s="81"/>
      <c r="G38" s="81"/>
      <c r="H38" s="64"/>
      <c r="I38" s="78"/>
      <c r="J38" s="63"/>
      <c r="K38" s="65"/>
      <c r="L38" s="78"/>
      <c r="M38" s="63"/>
      <c r="N38" s="37"/>
      <c r="O38" s="79"/>
      <c r="P38" s="79"/>
      <c r="Q38" s="181"/>
    </row>
    <row r="39" spans="1:17" ht="12.75">
      <c r="A39" s="62" t="s">
        <v>533</v>
      </c>
      <c r="B39" s="29">
        <v>0</v>
      </c>
      <c r="C39" s="63"/>
      <c r="D39" s="29">
        <v>0</v>
      </c>
      <c r="E39" s="63"/>
      <c r="F39" s="80">
        <v>0</v>
      </c>
      <c r="G39" s="81"/>
      <c r="H39" s="64"/>
      <c r="I39" s="35">
        <v>-11200</v>
      </c>
      <c r="J39" s="63"/>
      <c r="K39" s="65"/>
      <c r="L39" s="80">
        <v>-11200</v>
      </c>
      <c r="M39" s="63"/>
      <c r="N39" s="37"/>
      <c r="O39" s="35">
        <v>0</v>
      </c>
      <c r="P39" s="79"/>
      <c r="Q39" s="170">
        <v>0</v>
      </c>
    </row>
    <row r="40" spans="1:17" ht="12.75">
      <c r="A40" s="62" t="s">
        <v>531</v>
      </c>
      <c r="B40" s="29">
        <v>0</v>
      </c>
      <c r="C40" s="63"/>
      <c r="D40" s="29">
        <v>0</v>
      </c>
      <c r="E40" s="63"/>
      <c r="F40" s="80">
        <v>0</v>
      </c>
      <c r="G40" s="81"/>
      <c r="H40" s="64"/>
      <c r="I40" s="35">
        <v>-3106</v>
      </c>
      <c r="J40" s="63"/>
      <c r="K40" s="65"/>
      <c r="L40" s="80">
        <v>-3106</v>
      </c>
      <c r="M40" s="63"/>
      <c r="N40" s="37"/>
      <c r="O40" s="35">
        <v>0</v>
      </c>
      <c r="P40" s="79"/>
      <c r="Q40" s="170">
        <v>0</v>
      </c>
    </row>
    <row r="41" spans="1:17" ht="12.75">
      <c r="A41" s="62" t="s">
        <v>534</v>
      </c>
      <c r="B41" s="29">
        <v>0</v>
      </c>
      <c r="C41" s="63"/>
      <c r="D41" s="29">
        <v>0</v>
      </c>
      <c r="E41" s="63"/>
      <c r="F41" s="80">
        <v>0</v>
      </c>
      <c r="G41" s="81"/>
      <c r="H41" s="64"/>
      <c r="I41" s="35">
        <v>2664</v>
      </c>
      <c r="J41" s="63"/>
      <c r="K41" s="65"/>
      <c r="L41" s="80">
        <v>2664</v>
      </c>
      <c r="M41" s="63"/>
      <c r="N41" s="37"/>
      <c r="O41" s="35">
        <v>0</v>
      </c>
      <c r="P41" s="79"/>
      <c r="Q41" s="170">
        <v>0</v>
      </c>
    </row>
    <row r="42" spans="1:17" ht="13.5" thickBot="1">
      <c r="A42" s="111" t="s">
        <v>519</v>
      </c>
      <c r="B42" s="112">
        <v>-32686</v>
      </c>
      <c r="C42" s="113"/>
      <c r="D42" s="114">
        <v>-1452</v>
      </c>
      <c r="E42" s="113"/>
      <c r="F42" s="114">
        <v>-34138</v>
      </c>
      <c r="G42" s="115"/>
      <c r="H42" s="116"/>
      <c r="I42" s="114">
        <v>21625</v>
      </c>
      <c r="J42" s="113"/>
      <c r="K42" s="117"/>
      <c r="L42" s="114">
        <v>-10771</v>
      </c>
      <c r="M42" s="113"/>
      <c r="N42" s="91"/>
      <c r="O42" s="118">
        <v>0</v>
      </c>
      <c r="P42" s="119"/>
      <c r="Q42" s="170">
        <v>0</v>
      </c>
    </row>
    <row r="43" spans="1:17" ht="13.5" thickTop="1">
      <c r="A43" s="120" t="s">
        <v>535</v>
      </c>
      <c r="B43" s="121">
        <v>904</v>
      </c>
      <c r="C43" s="122"/>
      <c r="D43" s="121">
        <v>0</v>
      </c>
      <c r="E43" s="122"/>
      <c r="F43" s="123">
        <v>904</v>
      </c>
      <c r="G43" s="124"/>
      <c r="H43" s="125"/>
      <c r="I43" s="123">
        <v>-21880.157278999992</v>
      </c>
      <c r="J43" s="122"/>
      <c r="K43" s="86"/>
      <c r="L43" s="123">
        <v>23299</v>
      </c>
      <c r="M43" s="122"/>
      <c r="N43" s="126"/>
      <c r="O43" s="76">
        <v>-20961.157278999977</v>
      </c>
      <c r="P43" s="127"/>
      <c r="Q43" s="179">
        <v>-0.12204273848039675</v>
      </c>
    </row>
    <row r="44" spans="1:17" ht="13.5" thickBot="1">
      <c r="A44" s="111" t="s">
        <v>536</v>
      </c>
      <c r="B44" s="112">
        <v>1495</v>
      </c>
      <c r="C44" s="128"/>
      <c r="D44" s="114">
        <v>761</v>
      </c>
      <c r="E44" s="128"/>
      <c r="F44" s="114">
        <v>2256</v>
      </c>
      <c r="G44" s="115"/>
      <c r="H44" s="129"/>
      <c r="I44" s="114">
        <v>105012.59700000001</v>
      </c>
      <c r="J44" s="128"/>
      <c r="K44" s="117"/>
      <c r="L44" s="114">
        <v>64484</v>
      </c>
      <c r="M44" s="128"/>
      <c r="N44" s="91"/>
      <c r="O44" s="92">
        <v>171752.597</v>
      </c>
      <c r="P44" s="130"/>
      <c r="Q44" s="173">
        <v>1</v>
      </c>
    </row>
    <row r="45" spans="1:17" ht="13.5" thickTop="1">
      <c r="A45" s="38"/>
      <c r="B45" s="182"/>
      <c r="C45" s="182"/>
      <c r="D45" s="182"/>
      <c r="E45" s="182"/>
      <c r="F45" s="182"/>
      <c r="G45" s="182"/>
      <c r="H45" s="182"/>
      <c r="I45" s="182"/>
      <c r="J45" s="182"/>
      <c r="K45" s="183"/>
      <c r="L45" s="182"/>
      <c r="M45" s="182"/>
      <c r="N45" s="184"/>
      <c r="O45" s="184"/>
      <c r="P45" s="184"/>
      <c r="Q45" s="185"/>
    </row>
    <row r="46" spans="1:17" ht="12.75">
      <c r="A46" s="154" t="s">
        <v>537</v>
      </c>
      <c r="B46" s="186"/>
      <c r="C46" s="186"/>
      <c r="D46" s="186"/>
      <c r="E46" s="186"/>
      <c r="F46" s="186"/>
      <c r="G46" s="186"/>
      <c r="H46" s="186"/>
      <c r="I46" s="186"/>
      <c r="J46" s="186"/>
      <c r="K46" s="186"/>
      <c r="L46" s="186"/>
      <c r="M46" s="186"/>
      <c r="N46" s="165"/>
      <c r="O46" s="165"/>
      <c r="P46" s="165"/>
      <c r="Q46" s="187"/>
    </row>
    <row r="47" spans="1:17" ht="12.75">
      <c r="A47" s="131"/>
      <c r="B47" s="132"/>
      <c r="C47" s="133"/>
      <c r="D47" s="132"/>
      <c r="E47" s="133"/>
      <c r="F47" s="133"/>
      <c r="G47" s="133"/>
      <c r="H47" s="133"/>
      <c r="I47" s="133"/>
      <c r="J47" s="133"/>
      <c r="K47" s="134"/>
      <c r="L47" s="133"/>
      <c r="M47" s="133"/>
      <c r="N47" s="24"/>
      <c r="O47" s="24"/>
      <c r="P47" s="24"/>
      <c r="Q47" s="188"/>
    </row>
    <row r="48" spans="1:17" ht="12.75">
      <c r="A48" s="62" t="s">
        <v>538</v>
      </c>
      <c r="B48" s="135"/>
      <c r="C48" s="136"/>
      <c r="D48" s="182"/>
      <c r="E48" s="136"/>
      <c r="F48" s="182"/>
      <c r="G48" s="136"/>
      <c r="H48" s="182"/>
      <c r="I48" s="182"/>
      <c r="J48" s="182"/>
      <c r="K48" s="137"/>
      <c r="L48" s="182"/>
      <c r="M48" s="136"/>
      <c r="N48" s="138"/>
      <c r="O48" s="184"/>
      <c r="P48" s="184"/>
      <c r="Q48" s="181"/>
    </row>
    <row r="49" spans="1:17" ht="12.75">
      <c r="A49" s="62" t="s">
        <v>539</v>
      </c>
      <c r="B49" s="29">
        <v>0</v>
      </c>
      <c r="C49" s="39"/>
      <c r="D49" s="29">
        <v>0</v>
      </c>
      <c r="E49" s="39"/>
      <c r="F49" s="80">
        <v>0</v>
      </c>
      <c r="G49" s="39"/>
      <c r="H49" s="81"/>
      <c r="I49" s="35">
        <v>53464.052</v>
      </c>
      <c r="J49" s="81"/>
      <c r="K49" s="65"/>
      <c r="L49" s="35">
        <v>0</v>
      </c>
      <c r="M49" s="39"/>
      <c r="N49" s="139"/>
      <c r="O49" s="66">
        <v>53464.052</v>
      </c>
      <c r="P49" s="169"/>
      <c r="Q49" s="170">
        <v>0.31128526108982213</v>
      </c>
    </row>
    <row r="50" spans="1:17" ht="12.75">
      <c r="A50" s="62" t="s">
        <v>540</v>
      </c>
      <c r="B50" s="29">
        <v>0</v>
      </c>
      <c r="C50" s="39"/>
      <c r="D50" s="29">
        <v>0</v>
      </c>
      <c r="E50" s="39"/>
      <c r="F50" s="80">
        <v>0</v>
      </c>
      <c r="G50" s="39"/>
      <c r="H50" s="81"/>
      <c r="I50" s="35">
        <v>4947.778</v>
      </c>
      <c r="J50" s="81"/>
      <c r="K50" s="65"/>
      <c r="L50" s="35">
        <v>22177</v>
      </c>
      <c r="M50" s="39"/>
      <c r="N50" s="139"/>
      <c r="O50" s="66">
        <v>27124.778</v>
      </c>
      <c r="P50" s="169"/>
      <c r="Q50" s="170">
        <v>0.15792936161541707</v>
      </c>
    </row>
    <row r="51" spans="1:17" ht="12.75">
      <c r="A51" s="62" t="s">
        <v>541</v>
      </c>
      <c r="B51" s="29">
        <v>191</v>
      </c>
      <c r="C51" s="39"/>
      <c r="D51" s="29">
        <v>317</v>
      </c>
      <c r="E51" s="39"/>
      <c r="F51" s="80">
        <v>508</v>
      </c>
      <c r="G51" s="39"/>
      <c r="H51" s="81"/>
      <c r="I51" s="35">
        <v>1</v>
      </c>
      <c r="J51" s="81"/>
      <c r="K51" s="65"/>
      <c r="L51" s="35">
        <v>0</v>
      </c>
      <c r="M51" s="39"/>
      <c r="N51" s="139"/>
      <c r="O51" s="66">
        <v>509</v>
      </c>
      <c r="P51" s="169"/>
      <c r="Q51" s="170">
        <v>0.00296356508658789</v>
      </c>
    </row>
    <row r="52" spans="1:17" ht="12.75">
      <c r="A52" s="67" t="s">
        <v>519</v>
      </c>
      <c r="B52" s="82">
        <v>191</v>
      </c>
      <c r="C52" s="140"/>
      <c r="D52" s="70">
        <v>317</v>
      </c>
      <c r="E52" s="140"/>
      <c r="F52" s="662">
        <v>508</v>
      </c>
      <c r="G52" s="140"/>
      <c r="H52" s="71"/>
      <c r="I52" s="70">
        <v>58412.83</v>
      </c>
      <c r="J52" s="71"/>
      <c r="K52" s="74"/>
      <c r="L52" s="70">
        <v>22177</v>
      </c>
      <c r="M52" s="140"/>
      <c r="N52" s="141"/>
      <c r="O52" s="76">
        <v>81097.83</v>
      </c>
      <c r="P52" s="142"/>
      <c r="Q52" s="170">
        <v>0.4721781877918271</v>
      </c>
    </row>
    <row r="53" spans="1:17" ht="12.75">
      <c r="A53" s="62" t="s">
        <v>542</v>
      </c>
      <c r="B53" s="31"/>
      <c r="C53" s="39"/>
      <c r="D53" s="81"/>
      <c r="E53" s="39"/>
      <c r="F53" s="81"/>
      <c r="G53" s="39"/>
      <c r="H53" s="81"/>
      <c r="I53" s="81"/>
      <c r="J53" s="81"/>
      <c r="K53" s="65"/>
      <c r="L53" s="81"/>
      <c r="M53" s="39"/>
      <c r="N53" s="139"/>
      <c r="O53" s="169"/>
      <c r="P53" s="169"/>
      <c r="Q53" s="177"/>
    </row>
    <row r="54" spans="1:17" ht="12.75">
      <c r="A54" s="62" t="s">
        <v>539</v>
      </c>
      <c r="B54" s="29">
        <v>0</v>
      </c>
      <c r="C54" s="39"/>
      <c r="D54" s="29">
        <v>0</v>
      </c>
      <c r="E54" s="39"/>
      <c r="F54" s="80">
        <v>0</v>
      </c>
      <c r="G54" s="39"/>
      <c r="H54" s="81"/>
      <c r="I54" s="35">
        <v>20648.766</v>
      </c>
      <c r="J54" s="81"/>
      <c r="K54" s="65"/>
      <c r="L54" s="35">
        <v>0</v>
      </c>
      <c r="M54" s="39"/>
      <c r="N54" s="139"/>
      <c r="O54" s="66">
        <v>20648.766</v>
      </c>
      <c r="P54" s="169"/>
      <c r="Q54" s="170">
        <v>0.12022389390711803</v>
      </c>
    </row>
    <row r="55" spans="1:17" ht="12.75">
      <c r="A55" s="62" t="s">
        <v>540</v>
      </c>
      <c r="B55" s="29">
        <v>0</v>
      </c>
      <c r="C55" s="39"/>
      <c r="D55" s="29">
        <v>0</v>
      </c>
      <c r="E55" s="39"/>
      <c r="F55" s="80">
        <v>0</v>
      </c>
      <c r="G55" s="39"/>
      <c r="H55" s="81"/>
      <c r="I55" s="35">
        <v>451.361</v>
      </c>
      <c r="J55" s="81"/>
      <c r="K55" s="65"/>
      <c r="L55" s="35">
        <v>24447</v>
      </c>
      <c r="M55" s="39"/>
      <c r="N55" s="139"/>
      <c r="O55" s="66">
        <v>24898.361</v>
      </c>
      <c r="P55" s="169"/>
      <c r="Q55" s="170">
        <v>0.14496643098794018</v>
      </c>
    </row>
    <row r="56" spans="1:17" ht="12.75">
      <c r="A56" s="62" t="s">
        <v>541</v>
      </c>
      <c r="B56" s="29">
        <v>24</v>
      </c>
      <c r="C56" s="39"/>
      <c r="D56" s="29">
        <v>187</v>
      </c>
      <c r="E56" s="39"/>
      <c r="F56" s="80">
        <v>211</v>
      </c>
      <c r="G56" s="39"/>
      <c r="H56" s="81"/>
      <c r="I56" s="35">
        <v>1</v>
      </c>
      <c r="J56" s="81"/>
      <c r="K56" s="65"/>
      <c r="L56" s="35">
        <v>0</v>
      </c>
      <c r="M56" s="39"/>
      <c r="N56" s="139"/>
      <c r="O56" s="66">
        <v>212</v>
      </c>
      <c r="P56" s="169"/>
      <c r="Q56" s="170">
        <v>0.0012343335920562528</v>
      </c>
    </row>
    <row r="57" spans="1:17" ht="12.75">
      <c r="A57" s="67" t="s">
        <v>519</v>
      </c>
      <c r="B57" s="82">
        <v>24</v>
      </c>
      <c r="C57" s="140"/>
      <c r="D57" s="70">
        <v>187</v>
      </c>
      <c r="E57" s="140"/>
      <c r="F57" s="662">
        <v>211</v>
      </c>
      <c r="G57" s="140"/>
      <c r="H57" s="71"/>
      <c r="I57" s="70">
        <v>21101.127</v>
      </c>
      <c r="J57" s="71"/>
      <c r="K57" s="74"/>
      <c r="L57" s="70">
        <v>24447</v>
      </c>
      <c r="M57" s="140"/>
      <c r="N57" s="141"/>
      <c r="O57" s="76">
        <v>45759.127</v>
      </c>
      <c r="P57" s="142"/>
      <c r="Q57" s="189">
        <v>0.26642465848711444</v>
      </c>
    </row>
    <row r="58" spans="1:17" ht="12.75">
      <c r="A58" s="62" t="s">
        <v>543</v>
      </c>
      <c r="B58" s="29">
        <v>1280</v>
      </c>
      <c r="C58" s="39"/>
      <c r="D58" s="29">
        <v>257</v>
      </c>
      <c r="E58" s="39"/>
      <c r="F58" s="659">
        <v>1537</v>
      </c>
      <c r="G58" s="39"/>
      <c r="H58" s="81"/>
      <c r="I58" s="32">
        <v>8164.159</v>
      </c>
      <c r="J58" s="47"/>
      <c r="K58" s="143"/>
      <c r="L58" s="35">
        <v>4669</v>
      </c>
      <c r="M58" s="39"/>
      <c r="N58" s="139"/>
      <c r="O58" s="66">
        <v>14370.159</v>
      </c>
      <c r="P58" s="169"/>
      <c r="Q58" s="170">
        <v>0.08366778290985608</v>
      </c>
    </row>
    <row r="59" spans="1:17" ht="12.75">
      <c r="A59" s="62" t="s">
        <v>544</v>
      </c>
      <c r="B59" s="29">
        <v>0</v>
      </c>
      <c r="C59" s="39"/>
      <c r="D59" s="29">
        <v>0</v>
      </c>
      <c r="E59" s="39"/>
      <c r="F59" s="80">
        <v>0</v>
      </c>
      <c r="G59" s="39"/>
      <c r="H59" s="81"/>
      <c r="I59" s="35">
        <v>7718.771</v>
      </c>
      <c r="J59" s="81"/>
      <c r="K59" s="65"/>
      <c r="L59" s="35">
        <v>7355</v>
      </c>
      <c r="M59" s="39"/>
      <c r="N59" s="139"/>
      <c r="O59" s="66">
        <v>15073.771</v>
      </c>
      <c r="P59" s="169"/>
      <c r="Q59" s="170">
        <v>0.08776444294463856</v>
      </c>
    </row>
    <row r="60" spans="1:17" ht="12.75">
      <c r="A60" s="67" t="s">
        <v>545</v>
      </c>
      <c r="B60" s="29">
        <v>0</v>
      </c>
      <c r="C60" s="39"/>
      <c r="D60" s="29">
        <v>0</v>
      </c>
      <c r="E60" s="140"/>
      <c r="F60" s="70">
        <v>0</v>
      </c>
      <c r="G60" s="140"/>
      <c r="H60" s="71"/>
      <c r="I60" s="35">
        <v>5142.796</v>
      </c>
      <c r="J60" s="81"/>
      <c r="K60" s="65"/>
      <c r="L60" s="35">
        <v>2277</v>
      </c>
      <c r="M60" s="140"/>
      <c r="N60" s="141"/>
      <c r="O60" s="76">
        <v>7419.796</v>
      </c>
      <c r="P60" s="142"/>
      <c r="Q60" s="170">
        <v>0.04320048796700291</v>
      </c>
    </row>
    <row r="61" spans="1:17" ht="13.5" thickBot="1">
      <c r="A61" s="120" t="s">
        <v>546</v>
      </c>
      <c r="B61" s="87">
        <v>1495</v>
      </c>
      <c r="C61" s="144"/>
      <c r="D61" s="88">
        <v>761</v>
      </c>
      <c r="E61" s="140"/>
      <c r="F61" s="70">
        <v>2256</v>
      </c>
      <c r="G61" s="140"/>
      <c r="H61" s="71"/>
      <c r="I61" s="88">
        <v>100539.683</v>
      </c>
      <c r="J61" s="144"/>
      <c r="K61" s="90"/>
      <c r="L61" s="88">
        <v>60925</v>
      </c>
      <c r="M61" s="140"/>
      <c r="N61" s="141"/>
      <c r="O61" s="76">
        <v>163720.68300000002</v>
      </c>
      <c r="P61" s="142"/>
      <c r="Q61" s="173">
        <v>0.9532355601004392</v>
      </c>
    </row>
    <row r="62" spans="1:17" ht="13.5" thickTop="1">
      <c r="A62" s="93" t="s">
        <v>547</v>
      </c>
      <c r="B62" s="94">
        <v>0</v>
      </c>
      <c r="C62" s="145"/>
      <c r="D62" s="94">
        <v>0</v>
      </c>
      <c r="E62" s="145"/>
      <c r="F62" s="96">
        <v>0</v>
      </c>
      <c r="G62" s="145"/>
      <c r="H62" s="97"/>
      <c r="I62" s="99">
        <v>4472.914</v>
      </c>
      <c r="J62" s="97"/>
      <c r="K62" s="100"/>
      <c r="L62" s="99">
        <v>3559</v>
      </c>
      <c r="M62" s="145"/>
      <c r="N62" s="146"/>
      <c r="O62" s="102">
        <v>8031.914</v>
      </c>
      <c r="P62" s="147"/>
      <c r="Q62" s="179">
        <v>0.046764439899560875</v>
      </c>
    </row>
    <row r="63" spans="1:17" ht="13.5" thickBot="1">
      <c r="A63" s="190" t="s">
        <v>548</v>
      </c>
      <c r="B63" s="112">
        <v>1495</v>
      </c>
      <c r="C63" s="128"/>
      <c r="D63" s="114">
        <v>761</v>
      </c>
      <c r="E63" s="128"/>
      <c r="F63" s="114">
        <v>2256</v>
      </c>
      <c r="G63" s="128"/>
      <c r="H63" s="115"/>
      <c r="I63" s="663">
        <v>105012.59700000001</v>
      </c>
      <c r="J63" s="115"/>
      <c r="K63" s="117"/>
      <c r="L63" s="663">
        <v>64484</v>
      </c>
      <c r="M63" s="128"/>
      <c r="N63" s="191"/>
      <c r="O63" s="92">
        <v>171752.597</v>
      </c>
      <c r="P63" s="130"/>
      <c r="Q63" s="192">
        <v>1</v>
      </c>
    </row>
    <row r="64" spans="1:17" ht="13.5" thickTop="1">
      <c r="A64" s="148"/>
      <c r="B64" s="107"/>
      <c r="C64" s="107"/>
      <c r="D64" s="107"/>
      <c r="E64" s="107"/>
      <c r="F64" s="107"/>
      <c r="G64" s="107"/>
      <c r="H64" s="107"/>
      <c r="I64" s="107"/>
      <c r="J64" s="107"/>
      <c r="K64" s="107"/>
      <c r="L64" s="107"/>
      <c r="M64" s="107"/>
      <c r="N64" s="54"/>
      <c r="O64" s="54"/>
      <c r="P64" s="54"/>
      <c r="Q64" s="54"/>
    </row>
    <row r="65" spans="1:17" ht="12.75">
      <c r="A65" s="149" t="s">
        <v>549</v>
      </c>
      <c r="B65" s="150"/>
      <c r="C65" s="150"/>
      <c r="D65" s="150"/>
      <c r="E65" s="150"/>
      <c r="F65" s="150"/>
      <c r="G65" s="150"/>
      <c r="H65" s="150"/>
      <c r="I65" s="150"/>
      <c r="J65" s="150"/>
      <c r="K65" s="150"/>
      <c r="L65" s="150"/>
      <c r="M65" s="150"/>
      <c r="N65" s="151"/>
      <c r="O65" s="56"/>
      <c r="P65" s="56"/>
      <c r="Q65" s="56"/>
    </row>
    <row r="66" spans="1:17" ht="12.75">
      <c r="A66" s="149" t="s">
        <v>550</v>
      </c>
      <c r="B66" s="150"/>
      <c r="C66" s="150"/>
      <c r="D66" s="150"/>
      <c r="E66" s="150"/>
      <c r="F66" s="150"/>
      <c r="G66" s="150"/>
      <c r="H66" s="150"/>
      <c r="I66" s="150"/>
      <c r="J66" s="150"/>
      <c r="K66" s="150"/>
      <c r="L66" s="150"/>
      <c r="M66" s="150"/>
      <c r="N66" s="151"/>
      <c r="O66" s="56"/>
      <c r="P66" s="56"/>
      <c r="Q66" s="56"/>
    </row>
    <row r="67" spans="1:17" ht="12.75">
      <c r="A67" s="149" t="s">
        <v>551</v>
      </c>
      <c r="B67" s="150"/>
      <c r="C67" s="150"/>
      <c r="D67" s="150"/>
      <c r="E67" s="150"/>
      <c r="F67" s="150"/>
      <c r="G67" s="150"/>
      <c r="H67" s="150"/>
      <c r="I67" s="150"/>
      <c r="J67" s="150"/>
      <c r="K67" s="150"/>
      <c r="L67" s="150"/>
      <c r="M67" s="150"/>
      <c r="N67" s="151"/>
      <c r="O67" s="56"/>
      <c r="P67" s="56"/>
      <c r="Q67" s="56"/>
    </row>
    <row r="68" spans="1:17" ht="12.75">
      <c r="A68" s="149" t="s">
        <v>552</v>
      </c>
      <c r="B68" s="150"/>
      <c r="C68" s="150"/>
      <c r="D68" s="150"/>
      <c r="E68" s="150"/>
      <c r="F68" s="150"/>
      <c r="G68" s="150"/>
      <c r="H68" s="150"/>
      <c r="I68" s="150"/>
      <c r="J68" s="150"/>
      <c r="K68" s="150"/>
      <c r="L68" s="150"/>
      <c r="M68" s="150"/>
      <c r="N68" s="151"/>
      <c r="O68" s="56"/>
      <c r="P68" s="56"/>
      <c r="Q68" s="56"/>
    </row>
    <row r="69" spans="1:17" ht="12.75">
      <c r="A69" s="149" t="s">
        <v>553</v>
      </c>
      <c r="B69" s="150"/>
      <c r="C69" s="150"/>
      <c r="D69" s="150"/>
      <c r="E69" s="150"/>
      <c r="F69" s="150"/>
      <c r="G69" s="150"/>
      <c r="H69" s="150"/>
      <c r="I69" s="150"/>
      <c r="J69" s="150"/>
      <c r="K69" s="150"/>
      <c r="L69" s="150"/>
      <c r="M69" s="150"/>
      <c r="N69" s="151"/>
      <c r="O69" s="56"/>
      <c r="P69" s="56"/>
      <c r="Q69" s="56"/>
    </row>
    <row r="70" spans="1:17" ht="12.75">
      <c r="A70" s="149" t="s">
        <v>554</v>
      </c>
      <c r="B70" s="150"/>
      <c r="C70" s="150"/>
      <c r="D70" s="150"/>
      <c r="E70" s="150"/>
      <c r="F70" s="150"/>
      <c r="G70" s="150"/>
      <c r="H70" s="150"/>
      <c r="I70" s="150"/>
      <c r="J70" s="150"/>
      <c r="K70" s="150"/>
      <c r="L70" s="150"/>
      <c r="M70" s="150"/>
      <c r="N70" s="151"/>
      <c r="O70" s="56"/>
      <c r="P70" s="56"/>
      <c r="Q70" s="56"/>
    </row>
    <row r="71" spans="1:17" ht="12.75">
      <c r="A71" s="149" t="s">
        <v>555</v>
      </c>
      <c r="B71" s="150"/>
      <c r="C71" s="150"/>
      <c r="D71" s="150"/>
      <c r="E71" s="150"/>
      <c r="F71" s="150"/>
      <c r="G71" s="150"/>
      <c r="H71" s="150"/>
      <c r="I71" s="150"/>
      <c r="J71" s="150"/>
      <c r="K71" s="150"/>
      <c r="L71" s="150"/>
      <c r="M71" s="150"/>
      <c r="N71" s="151"/>
      <c r="O71" s="56"/>
      <c r="P71" s="56"/>
      <c r="Q71" s="56"/>
    </row>
    <row r="72" spans="1:17" ht="12.75">
      <c r="A72" s="149" t="s">
        <v>556</v>
      </c>
      <c r="B72" s="150"/>
      <c r="C72" s="150"/>
      <c r="D72" s="150"/>
      <c r="E72" s="150"/>
      <c r="F72" s="150"/>
      <c r="G72" s="150"/>
      <c r="H72" s="150"/>
      <c r="I72" s="150"/>
      <c r="J72" s="150"/>
      <c r="K72" s="150"/>
      <c r="L72" s="150"/>
      <c r="M72" s="150"/>
      <c r="N72" s="151"/>
      <c r="O72" s="56"/>
      <c r="P72" s="56"/>
      <c r="Q72" s="56"/>
    </row>
    <row r="73" spans="1:17" ht="12.75">
      <c r="A73" s="149" t="s">
        <v>557</v>
      </c>
      <c r="B73" s="150"/>
      <c r="C73" s="150"/>
      <c r="D73" s="150"/>
      <c r="E73" s="150"/>
      <c r="F73" s="150"/>
      <c r="G73" s="150"/>
      <c r="H73" s="150"/>
      <c r="I73" s="150"/>
      <c r="J73" s="150"/>
      <c r="K73" s="150"/>
      <c r="L73" s="150"/>
      <c r="M73" s="150"/>
      <c r="N73" s="151"/>
      <c r="O73" s="56"/>
      <c r="P73" s="56"/>
      <c r="Q73" s="56"/>
    </row>
    <row r="74" spans="1:17" ht="12.75">
      <c r="A74" s="149" t="s">
        <v>558</v>
      </c>
      <c r="B74" s="150"/>
      <c r="C74" s="150"/>
      <c r="D74" s="150"/>
      <c r="E74" s="150"/>
      <c r="F74" s="150"/>
      <c r="G74" s="150"/>
      <c r="H74" s="150"/>
      <c r="I74" s="150"/>
      <c r="J74" s="150"/>
      <c r="K74" s="150"/>
      <c r="L74" s="150"/>
      <c r="M74" s="150"/>
      <c r="N74" s="151"/>
      <c r="O74" s="56"/>
      <c r="P74" s="56"/>
      <c r="Q74" s="56"/>
    </row>
    <row r="75" spans="1:17" ht="12.75">
      <c r="A75" s="149" t="s">
        <v>559</v>
      </c>
      <c r="B75" s="150"/>
      <c r="C75" s="150"/>
      <c r="D75" s="150"/>
      <c r="E75" s="150"/>
      <c r="F75" s="150"/>
      <c r="G75" s="150"/>
      <c r="H75" s="150"/>
      <c r="I75" s="150"/>
      <c r="J75" s="150"/>
      <c r="K75" s="150"/>
      <c r="L75" s="150"/>
      <c r="M75" s="150"/>
      <c r="N75" s="151"/>
      <c r="O75" s="56"/>
      <c r="P75" s="56"/>
      <c r="Q75" s="56"/>
    </row>
    <row r="76" spans="1:17" ht="12.75">
      <c r="A76" s="149" t="s">
        <v>560</v>
      </c>
      <c r="B76" s="150"/>
      <c r="C76" s="150"/>
      <c r="D76" s="150"/>
      <c r="E76" s="150"/>
      <c r="F76" s="150"/>
      <c r="G76" s="150"/>
      <c r="H76" s="150"/>
      <c r="I76" s="150"/>
      <c r="J76" s="150"/>
      <c r="K76" s="150"/>
      <c r="L76" s="150"/>
      <c r="M76" s="150"/>
      <c r="N76" s="151"/>
      <c r="O76" s="56"/>
      <c r="P76" s="56"/>
      <c r="Q76" s="56"/>
    </row>
    <row r="77" spans="1:17" ht="12.75">
      <c r="A77" s="149" t="s">
        <v>561</v>
      </c>
      <c r="B77" s="151"/>
      <c r="C77" s="151"/>
      <c r="D77" s="151"/>
      <c r="E77" s="151"/>
      <c r="F77" s="151"/>
      <c r="G77" s="151"/>
      <c r="H77" s="151"/>
      <c r="I77" s="151"/>
      <c r="J77" s="151"/>
      <c r="K77" s="151"/>
      <c r="L77" s="151"/>
      <c r="M77" s="151"/>
      <c r="N77" s="151"/>
      <c r="O77" s="56"/>
      <c r="P77" s="56"/>
      <c r="Q77" s="56"/>
    </row>
    <row r="80" ht="12.75">
      <c r="A80" s="416" t="s">
        <v>166</v>
      </c>
    </row>
    <row r="81" ht="12.75">
      <c r="A81" t="s">
        <v>165</v>
      </c>
    </row>
    <row r="83" ht="12.75">
      <c r="A83" s="664" t="s">
        <v>324</v>
      </c>
    </row>
  </sheetData>
  <mergeCells count="1">
    <mergeCell ref="B3:J3"/>
  </mergeCells>
  <hyperlinks>
    <hyperlink ref="A80" r:id="rId1" display="http://www.fhwa.dot.gov/policyinformation/statistics/2007/xls/hf10.xls"/>
  </hyperlinks>
  <printOptions/>
  <pageMargins left="0.75" right="0.75" top="1" bottom="1" header="0.5" footer="0.5"/>
  <pageSetup fitToHeight="1" fitToWidth="1" horizontalDpi="300" verticalDpi="300" orientation="portrait" scale="58" r:id="rId2"/>
</worksheet>
</file>

<file path=xl/worksheets/sheet3.xml><?xml version="1.0" encoding="utf-8"?>
<worksheet xmlns="http://schemas.openxmlformats.org/spreadsheetml/2006/main" xmlns:r="http://schemas.openxmlformats.org/officeDocument/2006/relationships">
  <dimension ref="A1:N89"/>
  <sheetViews>
    <sheetView workbookViewId="0" topLeftCell="A49">
      <selection activeCell="D76" sqref="D76"/>
    </sheetView>
  </sheetViews>
  <sheetFormatPr defaultColWidth="9.140625" defaultRowHeight="12.75"/>
  <cols>
    <col min="2" max="2" width="37.28125" style="0" bestFit="1" customWidth="1"/>
    <col min="3" max="3" width="10.7109375" style="0" bestFit="1" customWidth="1"/>
    <col min="5" max="5" width="11.8515625" style="0" bestFit="1" customWidth="1"/>
    <col min="7" max="7" width="9.7109375" style="0" bestFit="1" customWidth="1"/>
    <col min="10" max="10" width="10.7109375" style="0" bestFit="1" customWidth="1"/>
    <col min="11" max="11" width="11.7109375" style="0" bestFit="1" customWidth="1"/>
    <col min="13" max="13" width="14.140625" style="0" bestFit="1" customWidth="1"/>
    <col min="14" max="14" width="10.28125" style="0" bestFit="1" customWidth="1"/>
  </cols>
  <sheetData>
    <row r="1" spans="1:11" ht="12.75">
      <c r="A1" s="193" t="s">
        <v>570</v>
      </c>
      <c r="B1" s="194"/>
      <c r="C1" s="194"/>
      <c r="D1" s="194"/>
      <c r="E1" s="194"/>
      <c r="F1" s="194"/>
      <c r="G1" s="194"/>
      <c r="H1" s="194"/>
      <c r="I1" s="194"/>
      <c r="J1" s="194"/>
      <c r="K1" s="194"/>
    </row>
    <row r="2" spans="1:11" ht="12.75">
      <c r="A2" s="195"/>
      <c r="B2" s="195"/>
      <c r="C2" s="195"/>
      <c r="D2" s="195"/>
      <c r="E2" s="195"/>
      <c r="F2" s="195"/>
      <c r="G2" s="195"/>
      <c r="H2" s="195"/>
      <c r="I2" s="195"/>
      <c r="J2" s="195"/>
      <c r="K2" s="196"/>
    </row>
    <row r="3" spans="1:11" ht="12.75">
      <c r="A3" s="195"/>
      <c r="B3" s="197"/>
      <c r="C3" s="197"/>
      <c r="D3" s="197"/>
      <c r="E3" s="197"/>
      <c r="F3" s="197"/>
      <c r="G3" s="197"/>
      <c r="H3" s="197"/>
      <c r="I3" s="197"/>
      <c r="J3" s="197"/>
      <c r="K3" s="198"/>
    </row>
    <row r="4" spans="1:11" ht="12.75">
      <c r="A4" s="199" t="s">
        <v>571</v>
      </c>
      <c r="B4" s="200"/>
      <c r="C4" s="201" t="s">
        <v>572</v>
      </c>
      <c r="D4" s="201"/>
      <c r="E4" s="201"/>
      <c r="F4" s="201"/>
      <c r="G4" s="201"/>
      <c r="H4" s="200"/>
      <c r="I4" s="200"/>
      <c r="J4" s="200"/>
      <c r="K4" s="202" t="s">
        <v>573</v>
      </c>
    </row>
    <row r="5" spans="1:11" ht="12.75">
      <c r="A5" s="203"/>
      <c r="B5" s="204"/>
      <c r="C5" s="205"/>
      <c r="D5" s="206" t="s">
        <v>574</v>
      </c>
      <c r="E5" s="207"/>
      <c r="F5" s="207"/>
      <c r="G5" s="206" t="s">
        <v>705</v>
      </c>
      <c r="H5" s="207"/>
      <c r="I5" s="207"/>
      <c r="J5" s="208"/>
      <c r="K5" s="209" t="s">
        <v>706</v>
      </c>
    </row>
    <row r="6" spans="1:11" ht="12.75">
      <c r="A6" s="210"/>
      <c r="B6" s="204"/>
      <c r="C6" s="211" t="s">
        <v>707</v>
      </c>
      <c r="D6" s="212"/>
      <c r="E6" s="213"/>
      <c r="F6" s="213"/>
      <c r="G6" s="214" t="s">
        <v>708</v>
      </c>
      <c r="H6" s="215" t="s">
        <v>487</v>
      </c>
      <c r="I6" s="215"/>
      <c r="J6" s="216" t="s">
        <v>707</v>
      </c>
      <c r="K6" s="217" t="s">
        <v>709</v>
      </c>
    </row>
    <row r="7" spans="1:11" ht="12.75">
      <c r="A7" s="211" t="s">
        <v>491</v>
      </c>
      <c r="B7" s="218" t="s">
        <v>710</v>
      </c>
      <c r="C7" s="211" t="s">
        <v>711</v>
      </c>
      <c r="D7" s="219" t="s">
        <v>712</v>
      </c>
      <c r="E7" s="211" t="s">
        <v>713</v>
      </c>
      <c r="F7" s="210"/>
      <c r="G7" s="219" t="s">
        <v>714</v>
      </c>
      <c r="H7" s="211" t="s">
        <v>715</v>
      </c>
      <c r="I7" s="220"/>
      <c r="J7" s="221" t="s">
        <v>711</v>
      </c>
      <c r="K7" s="222" t="s">
        <v>716</v>
      </c>
    </row>
    <row r="8" spans="1:14" ht="12.75">
      <c r="A8" s="210"/>
      <c r="B8" s="204"/>
      <c r="C8" s="211" t="s">
        <v>717</v>
      </c>
      <c r="D8" s="219" t="s">
        <v>718</v>
      </c>
      <c r="E8" s="211" t="s">
        <v>718</v>
      </c>
      <c r="F8" s="211" t="s">
        <v>488</v>
      </c>
      <c r="G8" s="219" t="s">
        <v>719</v>
      </c>
      <c r="H8" s="211" t="s">
        <v>713</v>
      </c>
      <c r="I8" s="211" t="s">
        <v>488</v>
      </c>
      <c r="J8" s="221" t="s">
        <v>720</v>
      </c>
      <c r="K8" s="222" t="s">
        <v>721</v>
      </c>
      <c r="N8" s="614" t="s">
        <v>442</v>
      </c>
    </row>
    <row r="9" spans="1:14" ht="12.75">
      <c r="A9" s="210"/>
      <c r="B9" s="204"/>
      <c r="C9" s="211" t="s">
        <v>722</v>
      </c>
      <c r="D9" s="223"/>
      <c r="E9" s="210"/>
      <c r="F9" s="210"/>
      <c r="G9" s="219" t="s">
        <v>723</v>
      </c>
      <c r="H9" s="210"/>
      <c r="I9" s="210"/>
      <c r="J9" s="224"/>
      <c r="K9" s="222" t="s">
        <v>724</v>
      </c>
      <c r="N9" s="615" t="s">
        <v>443</v>
      </c>
    </row>
    <row r="10" spans="1:11" ht="12.75">
      <c r="A10" s="225"/>
      <c r="B10" s="226"/>
      <c r="C10" s="225"/>
      <c r="D10" s="227"/>
      <c r="E10" s="225"/>
      <c r="F10" s="225"/>
      <c r="G10" s="227"/>
      <c r="H10" s="225"/>
      <c r="I10" s="225"/>
      <c r="J10" s="228"/>
      <c r="K10" s="229"/>
    </row>
    <row r="11" spans="1:14" ht="12.75">
      <c r="A11" s="203" t="s">
        <v>725</v>
      </c>
      <c r="B11" s="203" t="s">
        <v>726</v>
      </c>
      <c r="C11" s="230">
        <v>2023857</v>
      </c>
      <c r="D11" s="690">
        <v>756953</v>
      </c>
      <c r="E11" s="230">
        <v>0</v>
      </c>
      <c r="F11" s="232">
        <v>756953</v>
      </c>
      <c r="G11" s="231">
        <v>29704</v>
      </c>
      <c r="H11" s="230">
        <v>0</v>
      </c>
      <c r="I11" s="232">
        <v>29704</v>
      </c>
      <c r="J11" s="233">
        <v>2751106</v>
      </c>
      <c r="K11" s="234">
        <v>0</v>
      </c>
      <c r="M11" t="s">
        <v>725</v>
      </c>
      <c r="N11" s="689">
        <v>788113</v>
      </c>
    </row>
    <row r="12" spans="1:14" ht="12.75">
      <c r="A12" s="210" t="s">
        <v>487</v>
      </c>
      <c r="B12" s="210" t="s">
        <v>727</v>
      </c>
      <c r="C12" s="235">
        <v>0</v>
      </c>
      <c r="D12" s="236">
        <v>31160</v>
      </c>
      <c r="E12" s="235">
        <v>0</v>
      </c>
      <c r="F12" s="237">
        <v>31160</v>
      </c>
      <c r="G12" s="236">
        <v>0</v>
      </c>
      <c r="H12" s="235">
        <v>0</v>
      </c>
      <c r="I12" s="237">
        <v>0</v>
      </c>
      <c r="J12" s="238">
        <v>31160</v>
      </c>
      <c r="K12" s="239">
        <v>0</v>
      </c>
      <c r="M12" t="s">
        <v>731</v>
      </c>
      <c r="N12" s="689">
        <v>1046027</v>
      </c>
    </row>
    <row r="13" spans="1:14" ht="12.75">
      <c r="A13" s="210"/>
      <c r="B13" s="210"/>
      <c r="C13" s="235"/>
      <c r="D13" s="236"/>
      <c r="E13" s="235"/>
      <c r="F13" s="237"/>
      <c r="G13" s="236"/>
      <c r="H13" s="235"/>
      <c r="I13" s="237"/>
      <c r="J13" s="238"/>
      <c r="K13" s="239"/>
      <c r="M13" t="s">
        <v>742</v>
      </c>
      <c r="N13" s="689">
        <v>700000</v>
      </c>
    </row>
    <row r="14" spans="1:14" ht="12.75">
      <c r="A14" s="225" t="s">
        <v>487</v>
      </c>
      <c r="B14" s="225" t="s">
        <v>728</v>
      </c>
      <c r="C14" s="240">
        <v>2023857</v>
      </c>
      <c r="D14" s="691">
        <v>788113</v>
      </c>
      <c r="E14" s="240">
        <v>0</v>
      </c>
      <c r="F14" s="242">
        <v>788113</v>
      </c>
      <c r="G14" s="241">
        <v>29704</v>
      </c>
      <c r="H14" s="240">
        <v>0</v>
      </c>
      <c r="I14" s="242">
        <v>29704</v>
      </c>
      <c r="J14" s="243">
        <v>2782266</v>
      </c>
      <c r="K14" s="244">
        <v>0</v>
      </c>
      <c r="M14" t="s">
        <v>744</v>
      </c>
      <c r="N14" s="689">
        <v>121600</v>
      </c>
    </row>
    <row r="15" spans="1:14" ht="12.75">
      <c r="A15" s="245" t="s">
        <v>729</v>
      </c>
      <c r="B15" s="245" t="s">
        <v>730</v>
      </c>
      <c r="C15" s="246">
        <v>322220</v>
      </c>
      <c r="D15" s="247">
        <v>0</v>
      </c>
      <c r="E15" s="246">
        <v>0</v>
      </c>
      <c r="F15" s="248">
        <v>0</v>
      </c>
      <c r="G15" s="247">
        <v>7095</v>
      </c>
      <c r="H15" s="246">
        <v>0</v>
      </c>
      <c r="I15" s="248">
        <v>7095</v>
      </c>
      <c r="J15" s="249">
        <v>315125</v>
      </c>
      <c r="K15" s="250">
        <v>48854</v>
      </c>
      <c r="M15" t="s">
        <v>754</v>
      </c>
      <c r="N15" s="689">
        <v>50000</v>
      </c>
    </row>
    <row r="16" spans="1:14" ht="12.75">
      <c r="A16" s="203" t="s">
        <v>731</v>
      </c>
      <c r="B16" s="203" t="s">
        <v>732</v>
      </c>
      <c r="C16" s="230">
        <v>46505</v>
      </c>
      <c r="D16" s="231">
        <v>0</v>
      </c>
      <c r="E16" s="230">
        <v>43100</v>
      </c>
      <c r="F16" s="232">
        <v>43100</v>
      </c>
      <c r="G16" s="231">
        <v>1335</v>
      </c>
      <c r="H16" s="230">
        <v>43100</v>
      </c>
      <c r="I16" s="232">
        <v>44435</v>
      </c>
      <c r="J16" s="233">
        <v>45170</v>
      </c>
      <c r="K16" s="234">
        <v>0</v>
      </c>
      <c r="M16" t="s">
        <v>762</v>
      </c>
      <c r="N16" s="689">
        <v>306301</v>
      </c>
    </row>
    <row r="17" spans="1:14" ht="12.75">
      <c r="A17" s="210" t="s">
        <v>487</v>
      </c>
      <c r="B17" s="210" t="s">
        <v>733</v>
      </c>
      <c r="C17" s="235">
        <v>1953775</v>
      </c>
      <c r="D17" s="236">
        <v>271235</v>
      </c>
      <c r="E17" s="235">
        <v>172055</v>
      </c>
      <c r="F17" s="237">
        <v>443290</v>
      </c>
      <c r="G17" s="236">
        <v>61885</v>
      </c>
      <c r="H17" s="235">
        <v>172055</v>
      </c>
      <c r="I17" s="237">
        <v>233940</v>
      </c>
      <c r="J17" s="238">
        <v>2163125</v>
      </c>
      <c r="K17" s="239">
        <v>0</v>
      </c>
      <c r="M17" t="s">
        <v>766</v>
      </c>
      <c r="N17" s="689">
        <v>512007</v>
      </c>
    </row>
    <row r="18" spans="1:14" ht="12.75">
      <c r="A18" s="210" t="s">
        <v>487</v>
      </c>
      <c r="B18" s="210" t="s">
        <v>734</v>
      </c>
      <c r="C18" s="235">
        <v>149066</v>
      </c>
      <c r="D18" s="236">
        <v>0</v>
      </c>
      <c r="E18" s="235">
        <v>0</v>
      </c>
      <c r="F18" s="237">
        <v>0</v>
      </c>
      <c r="G18" s="236">
        <v>941</v>
      </c>
      <c r="H18" s="235">
        <v>0</v>
      </c>
      <c r="I18" s="237">
        <v>941</v>
      </c>
      <c r="J18" s="238">
        <v>148125</v>
      </c>
      <c r="K18" s="239">
        <v>7937</v>
      </c>
      <c r="M18" t="s">
        <v>776</v>
      </c>
      <c r="N18" s="689">
        <v>594540</v>
      </c>
    </row>
    <row r="19" spans="1:14" ht="12.75">
      <c r="A19" s="210" t="s">
        <v>487</v>
      </c>
      <c r="B19" s="210" t="s">
        <v>735</v>
      </c>
      <c r="C19" s="235">
        <v>645625</v>
      </c>
      <c r="D19" s="236">
        <v>304335</v>
      </c>
      <c r="E19" s="235">
        <v>0</v>
      </c>
      <c r="F19" s="237">
        <v>304335</v>
      </c>
      <c r="G19" s="236">
        <v>6807</v>
      </c>
      <c r="H19" s="235">
        <v>0</v>
      </c>
      <c r="I19" s="237">
        <v>6807</v>
      </c>
      <c r="J19" s="238">
        <v>943153</v>
      </c>
      <c r="K19" s="239">
        <v>0</v>
      </c>
      <c r="M19" t="s">
        <v>784</v>
      </c>
      <c r="N19" s="689">
        <v>3537245</v>
      </c>
    </row>
    <row r="20" spans="1:14" ht="12.75">
      <c r="A20" s="210" t="s">
        <v>487</v>
      </c>
      <c r="B20" s="210" t="s">
        <v>736</v>
      </c>
      <c r="C20" s="235">
        <v>278341</v>
      </c>
      <c r="D20" s="236">
        <v>50022</v>
      </c>
      <c r="E20" s="235">
        <v>0</v>
      </c>
      <c r="F20" s="237">
        <v>50022</v>
      </c>
      <c r="G20" s="236">
        <v>2215</v>
      </c>
      <c r="H20" s="235">
        <v>0</v>
      </c>
      <c r="I20" s="237">
        <v>2215</v>
      </c>
      <c r="J20" s="238">
        <v>326148</v>
      </c>
      <c r="K20" s="239">
        <v>43773</v>
      </c>
      <c r="M20" t="s">
        <v>793</v>
      </c>
      <c r="N20" s="689">
        <v>17231</v>
      </c>
    </row>
    <row r="21" spans="1:11" ht="12.75">
      <c r="A21" s="210" t="s">
        <v>487</v>
      </c>
      <c r="B21" s="210" t="s">
        <v>737</v>
      </c>
      <c r="C21" s="235">
        <v>1815060</v>
      </c>
      <c r="D21" s="236">
        <v>420435</v>
      </c>
      <c r="E21" s="235">
        <v>4565</v>
      </c>
      <c r="F21" s="237">
        <v>425000</v>
      </c>
      <c r="G21" s="236">
        <v>30445</v>
      </c>
      <c r="H21" s="235">
        <v>4565</v>
      </c>
      <c r="I21" s="237">
        <v>35010</v>
      </c>
      <c r="J21" s="238">
        <v>2205050</v>
      </c>
      <c r="K21" s="239">
        <v>94116</v>
      </c>
    </row>
    <row r="22" spans="1:11" ht="12.75">
      <c r="A22" s="210" t="s">
        <v>487</v>
      </c>
      <c r="B22" s="210" t="s">
        <v>738</v>
      </c>
      <c r="C22" s="235">
        <v>7395</v>
      </c>
      <c r="D22" s="236">
        <v>0</v>
      </c>
      <c r="E22" s="235">
        <v>0</v>
      </c>
      <c r="F22" s="237">
        <v>0</v>
      </c>
      <c r="G22" s="236">
        <v>2365</v>
      </c>
      <c r="H22" s="235">
        <v>0</v>
      </c>
      <c r="I22" s="237">
        <v>2365</v>
      </c>
      <c r="J22" s="238">
        <v>5030</v>
      </c>
      <c r="K22" s="239">
        <v>0</v>
      </c>
    </row>
    <row r="23" spans="1:11" ht="12.75">
      <c r="A23" s="210" t="s">
        <v>487</v>
      </c>
      <c r="B23" s="210" t="s">
        <v>739</v>
      </c>
      <c r="C23" s="235">
        <v>405452</v>
      </c>
      <c r="D23" s="236">
        <v>0</v>
      </c>
      <c r="E23" s="235">
        <v>0</v>
      </c>
      <c r="F23" s="237">
        <v>0</v>
      </c>
      <c r="G23" s="236">
        <v>6005</v>
      </c>
      <c r="H23" s="235">
        <v>0</v>
      </c>
      <c r="I23" s="237">
        <v>6005</v>
      </c>
      <c r="J23" s="238">
        <v>399447</v>
      </c>
      <c r="K23" s="239">
        <v>0</v>
      </c>
    </row>
    <row r="24" spans="1:11" ht="12.75">
      <c r="A24" s="210"/>
      <c r="B24" s="210"/>
      <c r="C24" s="235"/>
      <c r="D24" s="236"/>
      <c r="E24" s="235"/>
      <c r="F24" s="237"/>
      <c r="G24" s="236"/>
      <c r="H24" s="235"/>
      <c r="I24" s="237"/>
      <c r="J24" s="238"/>
      <c r="K24" s="239"/>
    </row>
    <row r="25" spans="1:11" ht="12.75">
      <c r="A25" s="225" t="s">
        <v>487</v>
      </c>
      <c r="B25" s="225" t="s">
        <v>728</v>
      </c>
      <c r="C25" s="240">
        <v>5301219</v>
      </c>
      <c r="D25" s="691">
        <v>1046027</v>
      </c>
      <c r="E25" s="240">
        <v>219720</v>
      </c>
      <c r="F25" s="242">
        <v>1265747</v>
      </c>
      <c r="G25" s="241">
        <v>111998</v>
      </c>
      <c r="H25" s="240">
        <v>219720</v>
      </c>
      <c r="I25" s="242">
        <v>331718</v>
      </c>
      <c r="J25" s="243">
        <v>6235248</v>
      </c>
      <c r="K25" s="244">
        <v>145826</v>
      </c>
    </row>
    <row r="26" spans="1:14" ht="12.75">
      <c r="A26" s="210" t="s">
        <v>740</v>
      </c>
      <c r="B26" s="210" t="s">
        <v>741</v>
      </c>
      <c r="C26" s="235">
        <v>46510</v>
      </c>
      <c r="D26" s="236">
        <v>0</v>
      </c>
      <c r="E26" s="235">
        <v>0</v>
      </c>
      <c r="F26" s="237">
        <v>0</v>
      </c>
      <c r="G26" s="236">
        <v>6915</v>
      </c>
      <c r="H26" s="235">
        <v>0</v>
      </c>
      <c r="I26" s="237">
        <v>6915</v>
      </c>
      <c r="J26" s="238">
        <v>39595</v>
      </c>
      <c r="K26" s="239">
        <v>15280</v>
      </c>
      <c r="N26" s="275">
        <f>+D26</f>
        <v>0</v>
      </c>
    </row>
    <row r="27" spans="1:11" ht="12.75">
      <c r="A27" s="245" t="s">
        <v>742</v>
      </c>
      <c r="B27" s="245" t="s">
        <v>743</v>
      </c>
      <c r="C27" s="246">
        <v>2382410</v>
      </c>
      <c r="D27" s="692">
        <v>700000</v>
      </c>
      <c r="E27" s="246">
        <v>0</v>
      </c>
      <c r="F27" s="248">
        <v>700000</v>
      </c>
      <c r="G27" s="247">
        <v>47350</v>
      </c>
      <c r="H27" s="246">
        <v>0</v>
      </c>
      <c r="I27" s="248">
        <v>47350</v>
      </c>
      <c r="J27" s="249">
        <v>3035060</v>
      </c>
      <c r="K27" s="250">
        <v>347419</v>
      </c>
    </row>
    <row r="28" spans="1:11" ht="12.75">
      <c r="A28" s="203" t="s">
        <v>744</v>
      </c>
      <c r="B28" s="203" t="s">
        <v>745</v>
      </c>
      <c r="C28" s="230">
        <v>0</v>
      </c>
      <c r="D28" s="231">
        <v>121600</v>
      </c>
      <c r="E28" s="230">
        <v>0</v>
      </c>
      <c r="F28" s="232">
        <v>121600</v>
      </c>
      <c r="G28" s="231">
        <v>0</v>
      </c>
      <c r="H28" s="230">
        <v>0</v>
      </c>
      <c r="I28" s="232">
        <v>0</v>
      </c>
      <c r="J28" s="233">
        <v>121600</v>
      </c>
      <c r="K28" s="234">
        <v>0</v>
      </c>
    </row>
    <row r="29" spans="1:11" ht="12.75">
      <c r="A29" s="210" t="s">
        <v>487</v>
      </c>
      <c r="B29" s="251" t="s">
        <v>746</v>
      </c>
      <c r="C29" s="235">
        <v>4575</v>
      </c>
      <c r="D29" s="236">
        <v>0</v>
      </c>
      <c r="E29" s="235">
        <v>0</v>
      </c>
      <c r="F29" s="237">
        <v>0</v>
      </c>
      <c r="G29" s="236">
        <v>3980</v>
      </c>
      <c r="H29" s="235">
        <v>0</v>
      </c>
      <c r="I29" s="237">
        <v>3980</v>
      </c>
      <c r="J29" s="238">
        <v>595</v>
      </c>
      <c r="K29" s="239">
        <v>0</v>
      </c>
    </row>
    <row r="30" spans="1:11" ht="12.75">
      <c r="A30" s="210"/>
      <c r="B30" s="251"/>
      <c r="C30" s="235"/>
      <c r="D30" s="236"/>
      <c r="E30" s="235"/>
      <c r="F30" s="237"/>
      <c r="G30" s="236"/>
      <c r="H30" s="235"/>
      <c r="I30" s="237"/>
      <c r="J30" s="238"/>
      <c r="K30" s="239"/>
    </row>
    <row r="31" spans="1:11" ht="12.75">
      <c r="A31" s="225" t="s">
        <v>487</v>
      </c>
      <c r="B31" s="252" t="s">
        <v>728</v>
      </c>
      <c r="C31" s="240">
        <v>4575</v>
      </c>
      <c r="D31" s="691">
        <v>121600</v>
      </c>
      <c r="E31" s="240">
        <v>0</v>
      </c>
      <c r="F31" s="242">
        <v>121600</v>
      </c>
      <c r="G31" s="241">
        <v>3980</v>
      </c>
      <c r="H31" s="240">
        <v>0</v>
      </c>
      <c r="I31" s="242">
        <v>3980</v>
      </c>
      <c r="J31" s="243">
        <v>122195</v>
      </c>
      <c r="K31" s="244">
        <v>0</v>
      </c>
    </row>
    <row r="32" spans="1:11" ht="12.75">
      <c r="A32" s="245" t="s">
        <v>747</v>
      </c>
      <c r="B32" s="245" t="s">
        <v>748</v>
      </c>
      <c r="C32" s="246">
        <v>255505</v>
      </c>
      <c r="D32" s="247">
        <v>0</v>
      </c>
      <c r="E32" s="246">
        <v>0</v>
      </c>
      <c r="F32" s="248">
        <v>0</v>
      </c>
      <c r="G32" s="247">
        <v>9125</v>
      </c>
      <c r="H32" s="246">
        <v>0</v>
      </c>
      <c r="I32" s="248">
        <v>9125</v>
      </c>
      <c r="J32" s="249">
        <v>246380</v>
      </c>
      <c r="K32" s="250">
        <v>14103</v>
      </c>
    </row>
    <row r="33" spans="1:11" ht="12.75">
      <c r="A33" s="245" t="s">
        <v>749</v>
      </c>
      <c r="B33" s="245" t="s">
        <v>750</v>
      </c>
      <c r="C33" s="246">
        <v>94370</v>
      </c>
      <c r="D33" s="247">
        <v>0</v>
      </c>
      <c r="E33" s="246">
        <v>0</v>
      </c>
      <c r="F33" s="248">
        <v>0</v>
      </c>
      <c r="G33" s="247">
        <v>9155</v>
      </c>
      <c r="H33" s="246">
        <v>0</v>
      </c>
      <c r="I33" s="248">
        <v>9155</v>
      </c>
      <c r="J33" s="249">
        <v>85215</v>
      </c>
      <c r="K33" s="250">
        <v>0</v>
      </c>
    </row>
    <row r="34" spans="1:11" ht="12.75">
      <c r="A34" s="210" t="s">
        <v>751</v>
      </c>
      <c r="B34" s="210" t="s">
        <v>752</v>
      </c>
      <c r="C34" s="235">
        <v>14495</v>
      </c>
      <c r="D34" s="236">
        <v>0</v>
      </c>
      <c r="E34" s="235">
        <v>0</v>
      </c>
      <c r="F34" s="237">
        <v>0</v>
      </c>
      <c r="G34" s="236">
        <v>1855</v>
      </c>
      <c r="H34" s="235">
        <v>0</v>
      </c>
      <c r="I34" s="237">
        <v>1855</v>
      </c>
      <c r="J34" s="238">
        <v>12640</v>
      </c>
      <c r="K34" s="239">
        <v>0</v>
      </c>
    </row>
    <row r="35" spans="1:11" ht="12.75">
      <c r="A35" s="210" t="s">
        <v>487</v>
      </c>
      <c r="B35" s="210" t="s">
        <v>753</v>
      </c>
      <c r="C35" s="235">
        <v>62990</v>
      </c>
      <c r="D35" s="236">
        <v>0</v>
      </c>
      <c r="E35" s="235">
        <v>0</v>
      </c>
      <c r="F35" s="237">
        <v>0</v>
      </c>
      <c r="G35" s="236">
        <v>1835</v>
      </c>
      <c r="H35" s="235">
        <v>0</v>
      </c>
      <c r="I35" s="237">
        <v>1835</v>
      </c>
      <c r="J35" s="238">
        <v>61155</v>
      </c>
      <c r="K35" s="239">
        <v>4415</v>
      </c>
    </row>
    <row r="36" spans="1:11" ht="12.75">
      <c r="A36" s="210"/>
      <c r="B36" s="210"/>
      <c r="C36" s="235"/>
      <c r="D36" s="236"/>
      <c r="E36" s="235"/>
      <c r="F36" s="237"/>
      <c r="G36" s="236"/>
      <c r="H36" s="235"/>
      <c r="I36" s="237"/>
      <c r="J36" s="238"/>
      <c r="K36" s="239"/>
    </row>
    <row r="37" spans="1:11" ht="12.75">
      <c r="A37" s="225" t="s">
        <v>487</v>
      </c>
      <c r="B37" s="225" t="s">
        <v>728</v>
      </c>
      <c r="C37" s="240">
        <v>77485</v>
      </c>
      <c r="D37" s="241">
        <v>0</v>
      </c>
      <c r="E37" s="240">
        <v>0</v>
      </c>
      <c r="F37" s="242">
        <v>0</v>
      </c>
      <c r="G37" s="241">
        <v>3690</v>
      </c>
      <c r="H37" s="240">
        <v>0</v>
      </c>
      <c r="I37" s="242">
        <v>3690</v>
      </c>
      <c r="J37" s="243">
        <v>73795</v>
      </c>
      <c r="K37" s="244">
        <v>4415</v>
      </c>
    </row>
    <row r="38" spans="1:11" ht="12.75">
      <c r="A38" s="245" t="s">
        <v>754</v>
      </c>
      <c r="B38" s="245" t="s">
        <v>755</v>
      </c>
      <c r="C38" s="246">
        <v>339300</v>
      </c>
      <c r="D38" s="692">
        <v>50000</v>
      </c>
      <c r="E38" s="246">
        <v>0</v>
      </c>
      <c r="F38" s="248">
        <v>50000</v>
      </c>
      <c r="G38" s="247">
        <v>9350</v>
      </c>
      <c r="H38" s="246">
        <v>0</v>
      </c>
      <c r="I38" s="248">
        <v>9350</v>
      </c>
      <c r="J38" s="249">
        <v>379950</v>
      </c>
      <c r="K38" s="250">
        <v>17134</v>
      </c>
    </row>
    <row r="39" spans="1:11" ht="12.75">
      <c r="A39" s="245" t="s">
        <v>756</v>
      </c>
      <c r="B39" s="245" t="s">
        <v>757</v>
      </c>
      <c r="C39" s="246">
        <v>172966</v>
      </c>
      <c r="D39" s="247">
        <v>0</v>
      </c>
      <c r="E39" s="246">
        <v>0</v>
      </c>
      <c r="F39" s="248">
        <v>0</v>
      </c>
      <c r="G39" s="247">
        <v>24080</v>
      </c>
      <c r="H39" s="246">
        <v>0</v>
      </c>
      <c r="I39" s="248">
        <v>24080</v>
      </c>
      <c r="J39" s="249">
        <v>148886</v>
      </c>
      <c r="K39" s="250">
        <v>39575</v>
      </c>
    </row>
    <row r="40" spans="1:11" ht="12.75">
      <c r="A40" s="245" t="s">
        <v>758</v>
      </c>
      <c r="B40" s="245" t="s">
        <v>759</v>
      </c>
      <c r="C40" s="246">
        <v>2834782</v>
      </c>
      <c r="D40" s="247">
        <v>0</v>
      </c>
      <c r="E40" s="246">
        <v>0</v>
      </c>
      <c r="F40" s="248">
        <v>0</v>
      </c>
      <c r="G40" s="247">
        <v>42175</v>
      </c>
      <c r="H40" s="246">
        <v>0</v>
      </c>
      <c r="I40" s="248">
        <v>42175</v>
      </c>
      <c r="J40" s="249">
        <v>2792607</v>
      </c>
      <c r="K40" s="250">
        <v>287910</v>
      </c>
    </row>
    <row r="41" spans="1:11" ht="12.75">
      <c r="A41" s="210" t="s">
        <v>760</v>
      </c>
      <c r="B41" s="210" t="s">
        <v>761</v>
      </c>
      <c r="C41" s="235">
        <v>291242</v>
      </c>
      <c r="D41" s="236">
        <v>0</v>
      </c>
      <c r="E41" s="235">
        <v>39425</v>
      </c>
      <c r="F41" s="237">
        <v>39425</v>
      </c>
      <c r="G41" s="236">
        <v>20216</v>
      </c>
      <c r="H41" s="235">
        <v>39425</v>
      </c>
      <c r="I41" s="237">
        <v>59641</v>
      </c>
      <c r="J41" s="238">
        <v>271026</v>
      </c>
      <c r="K41" s="239">
        <v>40376</v>
      </c>
    </row>
    <row r="42" spans="1:11" ht="12.75">
      <c r="A42" s="203" t="s">
        <v>762</v>
      </c>
      <c r="B42" s="203" t="s">
        <v>763</v>
      </c>
      <c r="C42" s="230">
        <v>225510</v>
      </c>
      <c r="D42" s="231">
        <v>22131</v>
      </c>
      <c r="E42" s="230">
        <v>0</v>
      </c>
      <c r="F42" s="232">
        <v>22131</v>
      </c>
      <c r="G42" s="231">
        <v>5440</v>
      </c>
      <c r="H42" s="230">
        <v>0</v>
      </c>
      <c r="I42" s="232">
        <v>5440</v>
      </c>
      <c r="J42" s="233">
        <v>242201</v>
      </c>
      <c r="K42" s="234">
        <v>0</v>
      </c>
    </row>
    <row r="43" spans="1:11" ht="12.75">
      <c r="A43" s="210" t="s">
        <v>487</v>
      </c>
      <c r="B43" s="210" t="s">
        <v>764</v>
      </c>
      <c r="C43" s="235">
        <v>181355</v>
      </c>
      <c r="D43" s="236">
        <v>284170</v>
      </c>
      <c r="E43" s="235">
        <v>0</v>
      </c>
      <c r="F43" s="237">
        <v>284170</v>
      </c>
      <c r="G43" s="236">
        <v>5795</v>
      </c>
      <c r="H43" s="235">
        <v>0</v>
      </c>
      <c r="I43" s="237">
        <v>5795</v>
      </c>
      <c r="J43" s="238">
        <v>459730</v>
      </c>
      <c r="K43" s="239">
        <v>37152</v>
      </c>
    </row>
    <row r="44" spans="1:11" ht="12.75">
      <c r="A44" s="210" t="s">
        <v>487</v>
      </c>
      <c r="B44" s="210" t="s">
        <v>765</v>
      </c>
      <c r="C44" s="235">
        <v>4959775</v>
      </c>
      <c r="D44" s="236">
        <v>0</v>
      </c>
      <c r="E44" s="235">
        <v>0</v>
      </c>
      <c r="F44" s="237">
        <v>0</v>
      </c>
      <c r="G44" s="236">
        <v>68570</v>
      </c>
      <c r="H44" s="235">
        <v>0</v>
      </c>
      <c r="I44" s="237">
        <v>68570</v>
      </c>
      <c r="J44" s="238">
        <v>4891205</v>
      </c>
      <c r="K44" s="239">
        <v>176174</v>
      </c>
    </row>
    <row r="45" spans="1:11" ht="12.75">
      <c r="A45" s="210"/>
      <c r="B45" s="210"/>
      <c r="C45" s="235"/>
      <c r="D45" s="236"/>
      <c r="E45" s="235"/>
      <c r="F45" s="237"/>
      <c r="G45" s="236"/>
      <c r="H45" s="235"/>
      <c r="I45" s="237"/>
      <c r="J45" s="238"/>
      <c r="K45" s="239"/>
    </row>
    <row r="46" spans="1:11" ht="12.75">
      <c r="A46" s="225" t="s">
        <v>487</v>
      </c>
      <c r="B46" s="225" t="s">
        <v>728</v>
      </c>
      <c r="C46" s="240">
        <v>5366640</v>
      </c>
      <c r="D46" s="691">
        <v>306301</v>
      </c>
      <c r="E46" s="240">
        <v>0</v>
      </c>
      <c r="F46" s="242">
        <v>306301</v>
      </c>
      <c r="G46" s="241">
        <v>79805</v>
      </c>
      <c r="H46" s="240">
        <v>0</v>
      </c>
      <c r="I46" s="242">
        <v>79805</v>
      </c>
      <c r="J46" s="243">
        <v>5593136</v>
      </c>
      <c r="K46" s="244">
        <v>213326</v>
      </c>
    </row>
    <row r="47" spans="1:11" ht="12.75">
      <c r="A47" s="210" t="s">
        <v>766</v>
      </c>
      <c r="B47" s="210" t="s">
        <v>767</v>
      </c>
      <c r="C47" s="235">
        <v>68735</v>
      </c>
      <c r="D47" s="236">
        <v>0</v>
      </c>
      <c r="E47" s="235">
        <v>0</v>
      </c>
      <c r="F47" s="237">
        <v>0</v>
      </c>
      <c r="G47" s="236">
        <v>4935</v>
      </c>
      <c r="H47" s="235">
        <v>0</v>
      </c>
      <c r="I47" s="237">
        <v>4935</v>
      </c>
      <c r="J47" s="238">
        <v>63800</v>
      </c>
      <c r="K47" s="239">
        <v>0</v>
      </c>
    </row>
    <row r="48" spans="1:11" ht="12.75">
      <c r="A48" s="210" t="s">
        <v>487</v>
      </c>
      <c r="B48" s="210" t="s">
        <v>768</v>
      </c>
      <c r="C48" s="235">
        <v>44</v>
      </c>
      <c r="D48" s="236">
        <v>0</v>
      </c>
      <c r="E48" s="235">
        <v>0</v>
      </c>
      <c r="F48" s="237">
        <v>0</v>
      </c>
      <c r="G48" s="236">
        <v>0</v>
      </c>
      <c r="H48" s="235">
        <v>0</v>
      </c>
      <c r="I48" s="237">
        <v>0</v>
      </c>
      <c r="J48" s="238">
        <v>44</v>
      </c>
      <c r="K48" s="239">
        <v>0</v>
      </c>
    </row>
    <row r="49" spans="1:11" ht="12.75">
      <c r="A49" s="210" t="s">
        <v>487</v>
      </c>
      <c r="B49" s="210" t="s">
        <v>769</v>
      </c>
      <c r="C49" s="235">
        <v>91935</v>
      </c>
      <c r="D49" s="236">
        <v>0</v>
      </c>
      <c r="E49" s="235">
        <v>0</v>
      </c>
      <c r="F49" s="237">
        <v>0</v>
      </c>
      <c r="G49" s="236">
        <v>3805</v>
      </c>
      <c r="H49" s="235">
        <v>0</v>
      </c>
      <c r="I49" s="237">
        <v>3805</v>
      </c>
      <c r="J49" s="238">
        <v>88130</v>
      </c>
      <c r="K49" s="239">
        <v>0</v>
      </c>
    </row>
    <row r="50" spans="1:11" ht="12.75">
      <c r="A50" s="210" t="s">
        <v>487</v>
      </c>
      <c r="B50" s="210" t="s">
        <v>770</v>
      </c>
      <c r="C50" s="235">
        <v>1858055</v>
      </c>
      <c r="D50" s="236">
        <v>512007</v>
      </c>
      <c r="E50" s="235">
        <v>496903</v>
      </c>
      <c r="F50" s="237">
        <v>1008910</v>
      </c>
      <c r="G50" s="236">
        <v>0</v>
      </c>
      <c r="H50" s="235">
        <v>496903</v>
      </c>
      <c r="I50" s="237">
        <v>496903</v>
      </c>
      <c r="J50" s="238">
        <v>2370062</v>
      </c>
      <c r="K50" s="239">
        <v>0</v>
      </c>
    </row>
    <row r="51" spans="1:11" ht="12.75">
      <c r="A51" s="210" t="s">
        <v>487</v>
      </c>
      <c r="B51" s="210" t="s">
        <v>771</v>
      </c>
      <c r="C51" s="235">
        <v>3225</v>
      </c>
      <c r="D51" s="236">
        <v>0</v>
      </c>
      <c r="E51" s="235">
        <v>0</v>
      </c>
      <c r="F51" s="237">
        <v>0</v>
      </c>
      <c r="G51" s="236">
        <v>580</v>
      </c>
      <c r="H51" s="235">
        <v>0</v>
      </c>
      <c r="I51" s="237">
        <v>580</v>
      </c>
      <c r="J51" s="238">
        <v>2645</v>
      </c>
      <c r="K51" s="239">
        <v>0</v>
      </c>
    </row>
    <row r="52" spans="1:11" ht="12.75">
      <c r="A52" s="210"/>
      <c r="B52" s="210"/>
      <c r="C52" s="235"/>
      <c r="D52" s="236"/>
      <c r="E52" s="235"/>
      <c r="F52" s="237"/>
      <c r="G52" s="236"/>
      <c r="H52" s="235"/>
      <c r="I52" s="237"/>
      <c r="J52" s="238"/>
      <c r="K52" s="239"/>
    </row>
    <row r="53" spans="1:11" ht="12.75">
      <c r="A53" s="225" t="s">
        <v>487</v>
      </c>
      <c r="B53" s="225" t="s">
        <v>728</v>
      </c>
      <c r="C53" s="240">
        <v>2021994</v>
      </c>
      <c r="D53" s="691">
        <v>512007</v>
      </c>
      <c r="E53" s="240">
        <v>496903</v>
      </c>
      <c r="F53" s="242">
        <v>1008910</v>
      </c>
      <c r="G53" s="241">
        <v>9320</v>
      </c>
      <c r="H53" s="240">
        <v>496903</v>
      </c>
      <c r="I53" s="242">
        <v>506223</v>
      </c>
      <c r="J53" s="243">
        <v>2524681</v>
      </c>
      <c r="K53" s="244">
        <v>0</v>
      </c>
    </row>
    <row r="54" spans="1:11" ht="12.75">
      <c r="A54" s="245" t="s">
        <v>772</v>
      </c>
      <c r="B54" s="245" t="s">
        <v>773</v>
      </c>
      <c r="C54" s="246">
        <v>697855</v>
      </c>
      <c r="D54" s="247">
        <v>0</v>
      </c>
      <c r="E54" s="246">
        <v>0</v>
      </c>
      <c r="F54" s="248">
        <v>0</v>
      </c>
      <c r="G54" s="247">
        <v>16125</v>
      </c>
      <c r="H54" s="246">
        <v>0</v>
      </c>
      <c r="I54" s="248">
        <v>16125</v>
      </c>
      <c r="J54" s="249">
        <v>681730</v>
      </c>
      <c r="K54" s="250">
        <v>20600</v>
      </c>
    </row>
    <row r="55" spans="1:11" ht="12.75">
      <c r="A55" s="210" t="s">
        <v>774</v>
      </c>
      <c r="B55" s="210" t="s">
        <v>775</v>
      </c>
      <c r="C55" s="235">
        <v>1177185</v>
      </c>
      <c r="D55" s="236">
        <v>0</v>
      </c>
      <c r="E55" s="235">
        <v>45680</v>
      </c>
      <c r="F55" s="237">
        <v>45680</v>
      </c>
      <c r="G55" s="236">
        <v>39247</v>
      </c>
      <c r="H55" s="235">
        <v>45680</v>
      </c>
      <c r="I55" s="237">
        <v>84927</v>
      </c>
      <c r="J55" s="238">
        <v>1137938</v>
      </c>
      <c r="K55" s="239">
        <v>90728</v>
      </c>
    </row>
    <row r="56" spans="1:11" ht="12.75">
      <c r="A56" s="203" t="s">
        <v>776</v>
      </c>
      <c r="B56" s="203" t="s">
        <v>777</v>
      </c>
      <c r="C56" s="230">
        <v>849205</v>
      </c>
      <c r="D56" s="231">
        <v>0</v>
      </c>
      <c r="E56" s="230">
        <v>0</v>
      </c>
      <c r="F56" s="232">
        <v>0</v>
      </c>
      <c r="G56" s="231">
        <v>20610</v>
      </c>
      <c r="H56" s="230">
        <v>0</v>
      </c>
      <c r="I56" s="232">
        <v>20610</v>
      </c>
      <c r="J56" s="233">
        <v>828595</v>
      </c>
      <c r="K56" s="234">
        <v>0</v>
      </c>
    </row>
    <row r="57" spans="1:11" ht="12.75">
      <c r="A57" s="210" t="s">
        <v>487</v>
      </c>
      <c r="B57" s="210" t="s">
        <v>778</v>
      </c>
      <c r="C57" s="235">
        <v>2410610</v>
      </c>
      <c r="D57" s="236">
        <v>594540</v>
      </c>
      <c r="E57" s="235">
        <v>0</v>
      </c>
      <c r="F57" s="237">
        <v>594540</v>
      </c>
      <c r="G57" s="236">
        <v>296400</v>
      </c>
      <c r="H57" s="235">
        <v>0</v>
      </c>
      <c r="I57" s="237">
        <v>296400</v>
      </c>
      <c r="J57" s="238">
        <v>2708750</v>
      </c>
      <c r="K57" s="239">
        <v>0</v>
      </c>
    </row>
    <row r="58" spans="1:11" ht="12.75">
      <c r="A58" s="210"/>
      <c r="B58" s="210"/>
      <c r="C58" s="235"/>
      <c r="D58" s="236"/>
      <c r="E58" s="235"/>
      <c r="F58" s="237"/>
      <c r="G58" s="236"/>
      <c r="H58" s="235"/>
      <c r="I58" s="237"/>
      <c r="J58" s="238"/>
      <c r="K58" s="239"/>
    </row>
    <row r="59" spans="1:11" ht="12.75">
      <c r="A59" s="225" t="s">
        <v>487</v>
      </c>
      <c r="B59" s="225" t="s">
        <v>728</v>
      </c>
      <c r="C59" s="240">
        <v>3259815</v>
      </c>
      <c r="D59" s="691">
        <v>594540</v>
      </c>
      <c r="E59" s="240">
        <v>0</v>
      </c>
      <c r="F59" s="242">
        <v>594540</v>
      </c>
      <c r="G59" s="241">
        <v>317010</v>
      </c>
      <c r="H59" s="240">
        <v>0</v>
      </c>
      <c r="I59" s="242">
        <v>317010</v>
      </c>
      <c r="J59" s="243">
        <v>3537345</v>
      </c>
      <c r="K59" s="244">
        <v>0</v>
      </c>
    </row>
    <row r="60" spans="1:11" ht="12.75">
      <c r="A60" s="210" t="s">
        <v>779</v>
      </c>
      <c r="B60" s="210" t="s">
        <v>780</v>
      </c>
      <c r="C60" s="235">
        <v>29740</v>
      </c>
      <c r="D60" s="236">
        <v>0</v>
      </c>
      <c r="E60" s="235">
        <v>0</v>
      </c>
      <c r="F60" s="237">
        <v>0</v>
      </c>
      <c r="G60" s="236">
        <v>1975</v>
      </c>
      <c r="H60" s="235">
        <v>0</v>
      </c>
      <c r="I60" s="237">
        <v>1975</v>
      </c>
      <c r="J60" s="238">
        <v>27765</v>
      </c>
      <c r="K60" s="239">
        <v>0</v>
      </c>
    </row>
    <row r="61" spans="1:11" ht="12.75">
      <c r="A61" s="203" t="s">
        <v>781</v>
      </c>
      <c r="B61" s="203" t="s">
        <v>782</v>
      </c>
      <c r="C61" s="230">
        <v>55378</v>
      </c>
      <c r="D61" s="231">
        <v>0</v>
      </c>
      <c r="E61" s="230">
        <v>0</v>
      </c>
      <c r="F61" s="232">
        <v>0</v>
      </c>
      <c r="G61" s="231">
        <v>3243</v>
      </c>
      <c r="H61" s="230">
        <v>0</v>
      </c>
      <c r="I61" s="232">
        <v>3243</v>
      </c>
      <c r="J61" s="233">
        <v>52135</v>
      </c>
      <c r="K61" s="234">
        <v>0</v>
      </c>
    </row>
    <row r="62" spans="1:11" ht="12.75">
      <c r="A62" s="210" t="s">
        <v>487</v>
      </c>
      <c r="B62" s="210" t="s">
        <v>783</v>
      </c>
      <c r="C62" s="235">
        <v>746100</v>
      </c>
      <c r="D62" s="236">
        <v>0</v>
      </c>
      <c r="E62" s="235">
        <v>0</v>
      </c>
      <c r="F62" s="237">
        <v>0</v>
      </c>
      <c r="G62" s="236">
        <v>0</v>
      </c>
      <c r="H62" s="235">
        <v>0</v>
      </c>
      <c r="I62" s="237">
        <v>0</v>
      </c>
      <c r="J62" s="238">
        <v>746100</v>
      </c>
      <c r="K62" s="239">
        <v>18835</v>
      </c>
    </row>
    <row r="63" spans="1:11" ht="12.75">
      <c r="A63" s="210"/>
      <c r="B63" s="210"/>
      <c r="C63" s="235"/>
      <c r="D63" s="236"/>
      <c r="E63" s="235"/>
      <c r="F63" s="237"/>
      <c r="G63" s="236"/>
      <c r="H63" s="235"/>
      <c r="I63" s="237"/>
      <c r="J63" s="238"/>
      <c r="K63" s="239"/>
    </row>
    <row r="64" spans="1:11" ht="12.75">
      <c r="A64" s="225" t="s">
        <v>487</v>
      </c>
      <c r="B64" s="225" t="s">
        <v>728</v>
      </c>
      <c r="C64" s="240">
        <v>801478</v>
      </c>
      <c r="D64" s="241">
        <v>0</v>
      </c>
      <c r="E64" s="240">
        <v>0</v>
      </c>
      <c r="F64" s="242">
        <v>0</v>
      </c>
      <c r="G64" s="241">
        <v>3243</v>
      </c>
      <c r="H64" s="240">
        <v>0</v>
      </c>
      <c r="I64" s="242">
        <v>3243</v>
      </c>
      <c r="J64" s="243">
        <v>798235</v>
      </c>
      <c r="K64" s="244">
        <v>18835</v>
      </c>
    </row>
    <row r="65" spans="1:11" ht="12.75">
      <c r="A65" s="210" t="s">
        <v>784</v>
      </c>
      <c r="B65" s="210" t="s">
        <v>785</v>
      </c>
      <c r="C65" s="235">
        <v>2834965</v>
      </c>
      <c r="D65" s="236">
        <v>0</v>
      </c>
      <c r="E65" s="235">
        <v>0</v>
      </c>
      <c r="F65" s="237">
        <v>0</v>
      </c>
      <c r="G65" s="236">
        <v>124930</v>
      </c>
      <c r="H65" s="235">
        <v>0</v>
      </c>
      <c r="I65" s="237">
        <v>124930</v>
      </c>
      <c r="J65" s="238">
        <v>2710035</v>
      </c>
      <c r="K65" s="239">
        <v>0</v>
      </c>
    </row>
    <row r="66" spans="1:11" ht="12.75">
      <c r="A66" s="210" t="s">
        <v>487</v>
      </c>
      <c r="B66" s="210" t="s">
        <v>786</v>
      </c>
      <c r="C66" s="235">
        <v>1416138</v>
      </c>
      <c r="D66" s="236">
        <v>3537245</v>
      </c>
      <c r="E66" s="235">
        <v>75000</v>
      </c>
      <c r="F66" s="237">
        <v>3612245</v>
      </c>
      <c r="G66" s="236">
        <v>21580</v>
      </c>
      <c r="H66" s="235">
        <v>75000</v>
      </c>
      <c r="I66" s="237">
        <v>96580</v>
      </c>
      <c r="J66" s="238">
        <v>4931803</v>
      </c>
      <c r="K66" s="239">
        <v>100962</v>
      </c>
    </row>
    <row r="67" spans="1:11" ht="12.75">
      <c r="A67" s="210" t="s">
        <v>487</v>
      </c>
      <c r="B67" s="210" t="s">
        <v>787</v>
      </c>
      <c r="C67" s="235">
        <v>171918</v>
      </c>
      <c r="D67" s="236">
        <v>0</v>
      </c>
      <c r="E67" s="235">
        <v>0</v>
      </c>
      <c r="F67" s="237">
        <v>0</v>
      </c>
      <c r="G67" s="236">
        <v>0</v>
      </c>
      <c r="H67" s="235">
        <v>0</v>
      </c>
      <c r="I67" s="237">
        <v>0</v>
      </c>
      <c r="J67" s="238">
        <v>171918</v>
      </c>
      <c r="K67" s="239">
        <v>0</v>
      </c>
    </row>
    <row r="68" spans="1:11" ht="12.75">
      <c r="A68" s="210"/>
      <c r="B68" s="210"/>
      <c r="C68" s="235"/>
      <c r="D68" s="236"/>
      <c r="E68" s="235"/>
      <c r="F68" s="237"/>
      <c r="G68" s="236"/>
      <c r="H68" s="235"/>
      <c r="I68" s="237"/>
      <c r="J68" s="238"/>
      <c r="K68" s="239"/>
    </row>
    <row r="69" spans="1:11" ht="12.75">
      <c r="A69" s="210" t="s">
        <v>487</v>
      </c>
      <c r="B69" s="210" t="s">
        <v>728</v>
      </c>
      <c r="C69" s="235">
        <v>4423021</v>
      </c>
      <c r="D69" s="693">
        <v>3537245</v>
      </c>
      <c r="E69" s="235">
        <v>75000</v>
      </c>
      <c r="F69" s="237">
        <v>3612245</v>
      </c>
      <c r="G69" s="236">
        <v>146510</v>
      </c>
      <c r="H69" s="235">
        <v>75000</v>
      </c>
      <c r="I69" s="237">
        <v>221510</v>
      </c>
      <c r="J69" s="238">
        <v>7813756</v>
      </c>
      <c r="K69" s="239">
        <v>100962</v>
      </c>
    </row>
    <row r="70" spans="1:11" ht="12.75">
      <c r="A70" s="203" t="s">
        <v>788</v>
      </c>
      <c r="B70" s="203" t="s">
        <v>789</v>
      </c>
      <c r="C70" s="230">
        <v>186120</v>
      </c>
      <c r="D70" s="231">
        <v>0</v>
      </c>
      <c r="E70" s="230">
        <v>0</v>
      </c>
      <c r="F70" s="232">
        <v>0</v>
      </c>
      <c r="G70" s="231">
        <v>13060</v>
      </c>
      <c r="H70" s="230">
        <v>0</v>
      </c>
      <c r="I70" s="232">
        <v>13060</v>
      </c>
      <c r="J70" s="233">
        <v>173060</v>
      </c>
      <c r="K70" s="234">
        <v>0</v>
      </c>
    </row>
    <row r="71" spans="1:11" ht="12.75">
      <c r="A71" s="210" t="s">
        <v>487</v>
      </c>
      <c r="B71" s="210" t="s">
        <v>790</v>
      </c>
      <c r="C71" s="235">
        <v>3479</v>
      </c>
      <c r="D71" s="236">
        <v>0</v>
      </c>
      <c r="E71" s="235">
        <v>0</v>
      </c>
      <c r="F71" s="237">
        <v>0</v>
      </c>
      <c r="G71" s="236">
        <v>0</v>
      </c>
      <c r="H71" s="235">
        <v>1655</v>
      </c>
      <c r="I71" s="237">
        <v>1655</v>
      </c>
      <c r="J71" s="238">
        <v>1824</v>
      </c>
      <c r="K71" s="239">
        <v>0</v>
      </c>
    </row>
    <row r="72" spans="1:11" ht="12.75">
      <c r="A72" s="210" t="s">
        <v>487</v>
      </c>
      <c r="B72" s="210" t="s">
        <v>791</v>
      </c>
      <c r="C72" s="235">
        <v>45837</v>
      </c>
      <c r="D72" s="236">
        <v>0</v>
      </c>
      <c r="E72" s="235">
        <v>0</v>
      </c>
      <c r="F72" s="237">
        <v>0</v>
      </c>
      <c r="G72" s="236">
        <v>6989</v>
      </c>
      <c r="H72" s="235">
        <v>0</v>
      </c>
      <c r="I72" s="237">
        <v>6989</v>
      </c>
      <c r="J72" s="238">
        <v>38848</v>
      </c>
      <c r="K72" s="239">
        <v>877</v>
      </c>
    </row>
    <row r="73" spans="1:11" ht="12.75">
      <c r="A73" s="210" t="s">
        <v>487</v>
      </c>
      <c r="B73" s="210" t="s">
        <v>792</v>
      </c>
      <c r="C73" s="235">
        <v>27155</v>
      </c>
      <c r="D73" s="236">
        <v>0</v>
      </c>
      <c r="E73" s="235">
        <v>0</v>
      </c>
      <c r="F73" s="237">
        <v>0</v>
      </c>
      <c r="G73" s="236">
        <v>4885</v>
      </c>
      <c r="H73" s="235">
        <v>0</v>
      </c>
      <c r="I73" s="237">
        <v>4885</v>
      </c>
      <c r="J73" s="238">
        <v>22270</v>
      </c>
      <c r="K73" s="239">
        <v>0</v>
      </c>
    </row>
    <row r="74" spans="1:11" ht="12.75">
      <c r="A74" s="210"/>
      <c r="B74" s="210"/>
      <c r="C74" s="235"/>
      <c r="D74" s="236"/>
      <c r="E74" s="235"/>
      <c r="F74" s="237"/>
      <c r="G74" s="236"/>
      <c r="H74" s="235"/>
      <c r="I74" s="237"/>
      <c r="J74" s="238"/>
      <c r="K74" s="239"/>
    </row>
    <row r="75" spans="1:11" ht="12.75">
      <c r="A75" s="210" t="s">
        <v>487</v>
      </c>
      <c r="B75" s="210" t="s">
        <v>728</v>
      </c>
      <c r="C75" s="235">
        <v>262591</v>
      </c>
      <c r="D75" s="236">
        <v>0</v>
      </c>
      <c r="E75" s="235">
        <v>0</v>
      </c>
      <c r="F75" s="237">
        <v>0</v>
      </c>
      <c r="G75" s="236">
        <v>24934</v>
      </c>
      <c r="H75" s="235">
        <v>1655</v>
      </c>
      <c r="I75" s="237">
        <v>26589</v>
      </c>
      <c r="J75" s="238">
        <v>236002</v>
      </c>
      <c r="K75" s="239">
        <v>877</v>
      </c>
    </row>
    <row r="76" spans="1:11" ht="12.75">
      <c r="A76" s="245" t="s">
        <v>793</v>
      </c>
      <c r="B76" s="245" t="s">
        <v>794</v>
      </c>
      <c r="C76" s="246">
        <v>859594</v>
      </c>
      <c r="D76" s="692">
        <v>17231</v>
      </c>
      <c r="E76" s="246">
        <v>52985</v>
      </c>
      <c r="F76" s="248">
        <v>70216</v>
      </c>
      <c r="G76" s="247">
        <v>13175</v>
      </c>
      <c r="H76" s="246">
        <v>52985</v>
      </c>
      <c r="I76" s="248">
        <v>66160</v>
      </c>
      <c r="J76" s="249">
        <v>863650</v>
      </c>
      <c r="K76" s="250">
        <v>0</v>
      </c>
    </row>
    <row r="77" spans="1:11" ht="13.5" thickBot="1">
      <c r="A77" s="210" t="s">
        <v>795</v>
      </c>
      <c r="B77" s="210" t="s">
        <v>796</v>
      </c>
      <c r="C77" s="235">
        <v>108463</v>
      </c>
      <c r="D77" s="236">
        <v>0</v>
      </c>
      <c r="E77" s="235">
        <v>0</v>
      </c>
      <c r="F77" s="237">
        <v>0</v>
      </c>
      <c r="G77" s="236">
        <v>7369</v>
      </c>
      <c r="H77" s="235">
        <v>0</v>
      </c>
      <c r="I77" s="237">
        <v>7369</v>
      </c>
      <c r="J77" s="238">
        <v>101094</v>
      </c>
      <c r="K77" s="239">
        <v>0</v>
      </c>
    </row>
    <row r="78" spans="1:11" ht="13.5" thickTop="1">
      <c r="A78" s="253" t="s">
        <v>797</v>
      </c>
      <c r="B78" s="253"/>
      <c r="C78" s="254">
        <v>33154817</v>
      </c>
      <c r="D78" s="677">
        <v>7673064</v>
      </c>
      <c r="E78" s="256">
        <v>929713</v>
      </c>
      <c r="F78" s="257">
        <v>8602777</v>
      </c>
      <c r="G78" s="255">
        <v>983546</v>
      </c>
      <c r="H78" s="256">
        <v>931368</v>
      </c>
      <c r="I78" s="257">
        <v>1914914</v>
      </c>
      <c r="J78" s="258">
        <v>39842680</v>
      </c>
      <c r="K78" s="259">
        <v>1406220</v>
      </c>
    </row>
    <row r="79" spans="1:11" ht="12.75">
      <c r="A79" s="260" t="s">
        <v>798</v>
      </c>
      <c r="B79" s="261"/>
      <c r="C79" s="261"/>
      <c r="D79" s="261"/>
      <c r="E79" s="261" t="s">
        <v>799</v>
      </c>
      <c r="F79" s="261"/>
      <c r="G79" s="261"/>
      <c r="H79" s="261"/>
      <c r="I79" s="261"/>
      <c r="J79" s="261"/>
      <c r="K79" s="262"/>
    </row>
    <row r="80" spans="1:11" ht="12.75">
      <c r="A80" s="263" t="s">
        <v>800</v>
      </c>
      <c r="B80" s="264"/>
      <c r="C80" s="264"/>
      <c r="D80" s="264"/>
      <c r="E80" s="261" t="s">
        <v>801</v>
      </c>
      <c r="F80" s="264"/>
      <c r="G80" s="264"/>
      <c r="H80" s="264"/>
      <c r="I80" s="264"/>
      <c r="J80" s="264"/>
      <c r="K80" s="265"/>
    </row>
    <row r="81" spans="1:11" ht="12.75">
      <c r="A81" s="266" t="s">
        <v>802</v>
      </c>
      <c r="B81" s="267"/>
      <c r="C81" s="267"/>
      <c r="D81" s="267"/>
      <c r="E81" s="268" t="s">
        <v>803</v>
      </c>
      <c r="F81" s="267"/>
      <c r="G81" s="267"/>
      <c r="H81" s="267"/>
      <c r="I81" s="267"/>
      <c r="J81" s="267"/>
      <c r="K81" s="269"/>
    </row>
    <row r="83" spans="1:5" ht="12.75">
      <c r="A83" s="416" t="s">
        <v>167</v>
      </c>
      <c r="E83" s="156"/>
    </row>
    <row r="84" spans="1:5" ht="12.75">
      <c r="A84" s="480" t="s">
        <v>165</v>
      </c>
      <c r="E84" s="361"/>
    </row>
    <row r="85" ht="12.75">
      <c r="E85" s="361"/>
    </row>
    <row r="86" spans="1:5" ht="12.75">
      <c r="A86" s="664" t="s">
        <v>324</v>
      </c>
      <c r="B86" s="699"/>
      <c r="E86" s="362"/>
    </row>
    <row r="87" ht="12.75">
      <c r="E87" s="162"/>
    </row>
    <row r="88" ht="12.75">
      <c r="E88" s="362"/>
    </row>
    <row r="89" ht="12.75">
      <c r="E89" s="362"/>
    </row>
  </sheetData>
  <hyperlinks>
    <hyperlink ref="A83" r:id="rId1" display="http://www.fhwa.dot.gov/policyinformation/statistics/2007/xls/sb2t.xls"/>
  </hyperlinks>
  <printOptions/>
  <pageMargins left="0.75" right="0.75" top="1" bottom="1" header="0.5" footer="0.5"/>
  <pageSetup orientation="portrait" r:id="rId2"/>
</worksheet>
</file>

<file path=xl/worksheets/sheet4.xml><?xml version="1.0" encoding="utf-8"?>
<worksheet xmlns="http://schemas.openxmlformats.org/spreadsheetml/2006/main" xmlns:r="http://schemas.openxmlformats.org/officeDocument/2006/relationships">
  <sheetPr>
    <pageSetUpPr fitToPage="1"/>
  </sheetPr>
  <dimension ref="A1:M152"/>
  <sheetViews>
    <sheetView workbookViewId="0" topLeftCell="A38">
      <selection activeCell="A38" sqref="A38"/>
    </sheetView>
  </sheetViews>
  <sheetFormatPr defaultColWidth="9.140625" defaultRowHeight="12.75"/>
  <cols>
    <col min="1" max="1" width="24.7109375" style="0" customWidth="1"/>
    <col min="2" max="2" width="39.28125" style="0" bestFit="1" customWidth="1"/>
    <col min="3" max="3" width="11.421875" style="0" bestFit="1" customWidth="1"/>
    <col min="6" max="6" width="14.7109375" style="0" customWidth="1"/>
    <col min="7" max="7" width="12.00390625" style="0" bestFit="1" customWidth="1"/>
    <col min="10" max="10" width="11.421875" style="0" bestFit="1" customWidth="1"/>
    <col min="12" max="12" width="10.57421875" style="0" bestFit="1" customWidth="1"/>
    <col min="13" max="13" width="8.7109375" style="0" customWidth="1"/>
  </cols>
  <sheetData>
    <row r="1" spans="1:10" ht="15">
      <c r="A1" s="277" t="s">
        <v>811</v>
      </c>
      <c r="B1" s="271"/>
      <c r="C1" s="270"/>
      <c r="D1" s="270"/>
      <c r="E1" s="270"/>
      <c r="F1" s="270"/>
      <c r="G1" s="270"/>
      <c r="H1" s="270"/>
      <c r="I1" s="278"/>
      <c r="J1" s="278"/>
    </row>
    <row r="2" spans="1:10" ht="12.75">
      <c r="A2" s="272"/>
      <c r="B2" s="197"/>
      <c r="C2" s="197"/>
      <c r="D2" s="197"/>
      <c r="E2" s="197"/>
      <c r="F2" s="197"/>
      <c r="G2" s="197"/>
      <c r="H2" s="197"/>
      <c r="I2" s="279"/>
      <c r="J2" s="279"/>
    </row>
    <row r="3" spans="1:10" ht="12.75">
      <c r="A3" s="197"/>
      <c r="B3" s="197"/>
      <c r="C3" s="197"/>
      <c r="D3" s="197"/>
      <c r="E3" s="197"/>
      <c r="F3" s="197"/>
      <c r="G3" s="197"/>
      <c r="H3" s="197"/>
      <c r="I3" s="279"/>
      <c r="J3" s="280"/>
    </row>
    <row r="4" spans="1:10" ht="12.75">
      <c r="A4" s="281" t="s">
        <v>571</v>
      </c>
      <c r="B4" s="282"/>
      <c r="C4" s="283" t="s">
        <v>572</v>
      </c>
      <c r="D4" s="283"/>
      <c r="E4" s="283"/>
      <c r="F4" s="283"/>
      <c r="G4" s="282"/>
      <c r="H4" s="282"/>
      <c r="I4" s="282"/>
      <c r="J4" s="283" t="s">
        <v>812</v>
      </c>
    </row>
    <row r="5" spans="1:10" ht="12.75">
      <c r="A5" s="284"/>
      <c r="B5" s="284"/>
      <c r="C5" s="285"/>
      <c r="D5" s="286" t="s">
        <v>813</v>
      </c>
      <c r="E5" s="287"/>
      <c r="F5" s="288"/>
      <c r="G5" s="286" t="s">
        <v>705</v>
      </c>
      <c r="H5" s="287"/>
      <c r="I5" s="287"/>
      <c r="J5" s="289"/>
    </row>
    <row r="6" spans="1:10" ht="12.75">
      <c r="A6" s="290"/>
      <c r="B6" s="291"/>
      <c r="C6" s="292" t="s">
        <v>707</v>
      </c>
      <c r="D6" s="293"/>
      <c r="E6" s="294"/>
      <c r="F6" s="295"/>
      <c r="G6" s="296" t="s">
        <v>715</v>
      </c>
      <c r="H6" s="294" t="s">
        <v>487</v>
      </c>
      <c r="I6" s="294"/>
      <c r="J6" s="297" t="s">
        <v>707</v>
      </c>
    </row>
    <row r="7" spans="1:10" ht="12.75">
      <c r="A7" s="292" t="s">
        <v>491</v>
      </c>
      <c r="B7" s="298" t="s">
        <v>814</v>
      </c>
      <c r="C7" s="292" t="s">
        <v>711</v>
      </c>
      <c r="D7" s="299" t="s">
        <v>712</v>
      </c>
      <c r="E7" s="298" t="s">
        <v>713</v>
      </c>
      <c r="F7" s="290"/>
      <c r="G7" s="299" t="s">
        <v>815</v>
      </c>
      <c r="H7" s="298" t="s">
        <v>715</v>
      </c>
      <c r="I7" s="300"/>
      <c r="J7" s="301" t="s">
        <v>711</v>
      </c>
    </row>
    <row r="8" spans="1:10" ht="12.75">
      <c r="A8" s="290"/>
      <c r="B8" s="291"/>
      <c r="C8" s="292" t="s">
        <v>717</v>
      </c>
      <c r="D8" s="299" t="s">
        <v>718</v>
      </c>
      <c r="E8" s="298" t="s">
        <v>718</v>
      </c>
      <c r="F8" s="292" t="s">
        <v>488</v>
      </c>
      <c r="G8" s="302" t="s">
        <v>804</v>
      </c>
      <c r="H8" s="298" t="s">
        <v>713</v>
      </c>
      <c r="I8" s="298" t="s">
        <v>488</v>
      </c>
      <c r="J8" s="301" t="s">
        <v>720</v>
      </c>
    </row>
    <row r="9" spans="1:10" ht="12.75">
      <c r="A9" s="303"/>
      <c r="B9" s="304"/>
      <c r="C9" s="305" t="s">
        <v>816</v>
      </c>
      <c r="D9" s="306"/>
      <c r="E9" s="304"/>
      <c r="F9" s="303"/>
      <c r="G9" s="307" t="s">
        <v>805</v>
      </c>
      <c r="H9" s="304"/>
      <c r="I9" s="304"/>
      <c r="J9" s="308"/>
    </row>
    <row r="10" spans="1:13" ht="12.75">
      <c r="A10" s="309"/>
      <c r="B10" s="204"/>
      <c r="C10" s="310"/>
      <c r="D10" s="311"/>
      <c r="E10" s="273"/>
      <c r="F10" s="204"/>
      <c r="G10" s="312"/>
      <c r="H10" s="204"/>
      <c r="I10" s="313"/>
      <c r="J10" s="314"/>
      <c r="L10" t="s">
        <v>806</v>
      </c>
      <c r="M10" s="689">
        <v>4071</v>
      </c>
    </row>
    <row r="11" spans="1:13" ht="12.75">
      <c r="A11" s="291" t="s">
        <v>725</v>
      </c>
      <c r="B11" s="291" t="s">
        <v>817</v>
      </c>
      <c r="C11" s="315">
        <v>2835650</v>
      </c>
      <c r="D11" s="316">
        <v>0</v>
      </c>
      <c r="E11" s="317">
        <v>0</v>
      </c>
      <c r="F11" s="315">
        <v>0</v>
      </c>
      <c r="G11" s="316">
        <v>14720</v>
      </c>
      <c r="H11" s="317">
        <v>0</v>
      </c>
      <c r="I11" s="317">
        <v>14720</v>
      </c>
      <c r="J11" s="317">
        <v>2820930</v>
      </c>
      <c r="L11" t="s">
        <v>731</v>
      </c>
      <c r="M11" s="689">
        <v>15872</v>
      </c>
    </row>
    <row r="12" spans="1:13" ht="12.75">
      <c r="A12" s="291" t="s">
        <v>487</v>
      </c>
      <c r="B12" s="291" t="s">
        <v>818</v>
      </c>
      <c r="C12" s="315">
        <v>61000</v>
      </c>
      <c r="D12" s="316">
        <v>0</v>
      </c>
      <c r="E12" s="317">
        <v>0</v>
      </c>
      <c r="F12" s="315">
        <v>0</v>
      </c>
      <c r="G12" s="316">
        <v>0</v>
      </c>
      <c r="H12" s="317">
        <v>0</v>
      </c>
      <c r="I12" s="317">
        <v>0</v>
      </c>
      <c r="J12" s="317">
        <v>61000</v>
      </c>
      <c r="L12" t="s">
        <v>754</v>
      </c>
      <c r="M12" s="689">
        <v>55</v>
      </c>
    </row>
    <row r="13" spans="1:13" ht="12.75">
      <c r="A13" s="291" t="s">
        <v>487</v>
      </c>
      <c r="B13" s="291" t="s">
        <v>819</v>
      </c>
      <c r="C13" s="315">
        <v>191630</v>
      </c>
      <c r="D13" s="316">
        <v>0</v>
      </c>
      <c r="E13" s="317">
        <v>0</v>
      </c>
      <c r="F13" s="315">
        <v>0</v>
      </c>
      <c r="G13" s="316">
        <v>4005</v>
      </c>
      <c r="H13" s="317">
        <v>0</v>
      </c>
      <c r="I13" s="317">
        <v>4005</v>
      </c>
      <c r="J13" s="317">
        <v>187625</v>
      </c>
      <c r="L13" t="s">
        <v>762</v>
      </c>
      <c r="M13" s="689">
        <v>11865</v>
      </c>
    </row>
    <row r="14" spans="1:13" ht="12.75">
      <c r="A14" s="291" t="s">
        <v>487</v>
      </c>
      <c r="B14" s="291" t="s">
        <v>820</v>
      </c>
      <c r="C14" s="315">
        <v>3532590</v>
      </c>
      <c r="D14" s="316">
        <v>0</v>
      </c>
      <c r="E14" s="317">
        <v>0</v>
      </c>
      <c r="F14" s="315">
        <v>0</v>
      </c>
      <c r="G14" s="316">
        <v>34910</v>
      </c>
      <c r="H14" s="317">
        <v>0</v>
      </c>
      <c r="I14" s="317">
        <v>34910</v>
      </c>
      <c r="J14" s="317">
        <v>3497680</v>
      </c>
      <c r="L14" t="s">
        <v>766</v>
      </c>
      <c r="M14" s="689">
        <v>200000</v>
      </c>
    </row>
    <row r="15" spans="1:13" ht="12.75">
      <c r="A15" s="291"/>
      <c r="B15" s="291"/>
      <c r="C15" s="315"/>
      <c r="D15" s="316"/>
      <c r="E15" s="317"/>
      <c r="F15" s="315"/>
      <c r="G15" s="316"/>
      <c r="H15" s="317"/>
      <c r="I15" s="317"/>
      <c r="J15" s="317"/>
      <c r="L15" t="s">
        <v>784</v>
      </c>
      <c r="M15" s="689">
        <v>185825</v>
      </c>
    </row>
    <row r="16" spans="1:13" ht="12.75">
      <c r="A16" s="304" t="s">
        <v>487</v>
      </c>
      <c r="B16" s="304" t="s">
        <v>728</v>
      </c>
      <c r="C16" s="318">
        <v>6620870</v>
      </c>
      <c r="D16" s="319">
        <v>0</v>
      </c>
      <c r="E16" s="320">
        <v>0</v>
      </c>
      <c r="F16" s="318">
        <v>0</v>
      </c>
      <c r="G16" s="319">
        <v>53635</v>
      </c>
      <c r="H16" s="320">
        <v>0</v>
      </c>
      <c r="I16" s="320">
        <v>53635</v>
      </c>
      <c r="J16" s="320">
        <v>6567235</v>
      </c>
      <c r="L16" t="s">
        <v>788</v>
      </c>
      <c r="M16" s="689">
        <v>272</v>
      </c>
    </row>
    <row r="17" spans="1:10" ht="12.75">
      <c r="A17" s="291" t="s">
        <v>806</v>
      </c>
      <c r="B17" s="291" t="s">
        <v>821</v>
      </c>
      <c r="C17" s="315">
        <v>1984364</v>
      </c>
      <c r="D17" s="316">
        <v>4071</v>
      </c>
      <c r="E17" s="317">
        <v>110688</v>
      </c>
      <c r="F17" s="315">
        <v>114759</v>
      </c>
      <c r="G17" s="316">
        <v>36674</v>
      </c>
      <c r="H17" s="317">
        <v>110688</v>
      </c>
      <c r="I17" s="317">
        <v>147362</v>
      </c>
      <c r="J17" s="317">
        <v>1951761</v>
      </c>
    </row>
    <row r="18" spans="1:10" ht="12.75">
      <c r="A18" s="291" t="s">
        <v>487</v>
      </c>
      <c r="B18" s="291" t="s">
        <v>831</v>
      </c>
      <c r="C18" s="315">
        <v>914</v>
      </c>
      <c r="D18" s="316">
        <v>0</v>
      </c>
      <c r="E18" s="317">
        <v>0</v>
      </c>
      <c r="F18" s="315">
        <v>0</v>
      </c>
      <c r="G18" s="316">
        <v>45</v>
      </c>
      <c r="H18" s="317">
        <v>0</v>
      </c>
      <c r="I18" s="317">
        <v>45</v>
      </c>
      <c r="J18" s="317">
        <v>869</v>
      </c>
    </row>
    <row r="19" spans="1:10" ht="12.75">
      <c r="A19" s="291"/>
      <c r="B19" s="291"/>
      <c r="C19" s="315"/>
      <c r="D19" s="316"/>
      <c r="E19" s="317"/>
      <c r="F19" s="315"/>
      <c r="G19" s="316"/>
      <c r="H19" s="317"/>
      <c r="I19" s="317"/>
      <c r="J19" s="317"/>
    </row>
    <row r="20" spans="1:10" ht="12.75">
      <c r="A20" s="304" t="s">
        <v>487</v>
      </c>
      <c r="B20" s="304" t="s">
        <v>728</v>
      </c>
      <c r="C20" s="318">
        <v>1985278</v>
      </c>
      <c r="D20" s="694">
        <v>4071</v>
      </c>
      <c r="E20" s="320">
        <v>110688</v>
      </c>
      <c r="F20" s="318">
        <v>114759</v>
      </c>
      <c r="G20" s="319">
        <v>36719</v>
      </c>
      <c r="H20" s="320">
        <v>110688</v>
      </c>
      <c r="I20" s="320">
        <v>147407</v>
      </c>
      <c r="J20" s="320">
        <v>1952630</v>
      </c>
    </row>
    <row r="21" spans="1:10" ht="12.75">
      <c r="A21" s="291" t="s">
        <v>731</v>
      </c>
      <c r="B21" s="291" t="s">
        <v>832</v>
      </c>
      <c r="C21" s="315">
        <v>3902</v>
      </c>
      <c r="D21" s="316">
        <v>0</v>
      </c>
      <c r="E21" s="317">
        <v>0</v>
      </c>
      <c r="F21" s="315">
        <v>0</v>
      </c>
      <c r="G21" s="316">
        <v>612</v>
      </c>
      <c r="H21" s="317">
        <v>0</v>
      </c>
      <c r="I21" s="317">
        <v>612</v>
      </c>
      <c r="J21" s="317">
        <v>3290</v>
      </c>
    </row>
    <row r="22" spans="1:10" ht="12.75">
      <c r="A22" s="291" t="s">
        <v>487</v>
      </c>
      <c r="B22" s="291" t="s">
        <v>833</v>
      </c>
      <c r="C22" s="315">
        <v>235857</v>
      </c>
      <c r="D22" s="316">
        <v>15872</v>
      </c>
      <c r="E22" s="317">
        <v>0</v>
      </c>
      <c r="F22" s="315">
        <v>15872</v>
      </c>
      <c r="G22" s="316">
        <v>11743</v>
      </c>
      <c r="H22" s="317">
        <v>0</v>
      </c>
      <c r="I22" s="317">
        <v>11743</v>
      </c>
      <c r="J22" s="317">
        <v>239986</v>
      </c>
    </row>
    <row r="23" spans="1:10" ht="12.75">
      <c r="A23" s="291" t="s">
        <v>487</v>
      </c>
      <c r="B23" s="291" t="s">
        <v>834</v>
      </c>
      <c r="C23" s="315">
        <v>271287</v>
      </c>
      <c r="D23" s="316">
        <v>0</v>
      </c>
      <c r="E23" s="317">
        <v>0</v>
      </c>
      <c r="F23" s="315">
        <v>0</v>
      </c>
      <c r="G23" s="316">
        <v>1789</v>
      </c>
      <c r="H23" s="317">
        <v>0</v>
      </c>
      <c r="I23" s="317">
        <v>1789</v>
      </c>
      <c r="J23" s="317">
        <v>269498</v>
      </c>
    </row>
    <row r="24" spans="1:10" ht="12.75">
      <c r="A24" s="291" t="s">
        <v>487</v>
      </c>
      <c r="B24" s="291" t="s">
        <v>835</v>
      </c>
      <c r="C24" s="315">
        <v>14775</v>
      </c>
      <c r="D24" s="316">
        <v>0</v>
      </c>
      <c r="E24" s="317">
        <v>0</v>
      </c>
      <c r="F24" s="315">
        <v>0</v>
      </c>
      <c r="G24" s="316">
        <v>0</v>
      </c>
      <c r="H24" s="317">
        <v>0</v>
      </c>
      <c r="I24" s="317">
        <v>0</v>
      </c>
      <c r="J24" s="317">
        <v>14775</v>
      </c>
    </row>
    <row r="25" spans="1:10" ht="12.75">
      <c r="A25" s="291"/>
      <c r="B25" s="291"/>
      <c r="C25" s="315"/>
      <c r="D25" s="316"/>
      <c r="E25" s="317"/>
      <c r="F25" s="315"/>
      <c r="G25" s="316"/>
      <c r="H25" s="317"/>
      <c r="I25" s="317"/>
      <c r="J25" s="317"/>
    </row>
    <row r="26" spans="1:10" ht="12.75">
      <c r="A26" s="304" t="s">
        <v>487</v>
      </c>
      <c r="B26" s="304" t="s">
        <v>728</v>
      </c>
      <c r="C26" s="318">
        <v>525821</v>
      </c>
      <c r="D26" s="694">
        <v>15872</v>
      </c>
      <c r="E26" s="320">
        <v>0</v>
      </c>
      <c r="F26" s="318">
        <v>15872</v>
      </c>
      <c r="G26" s="319">
        <v>14144</v>
      </c>
      <c r="H26" s="320">
        <v>0</v>
      </c>
      <c r="I26" s="320">
        <v>14144</v>
      </c>
      <c r="J26" s="320">
        <v>527549</v>
      </c>
    </row>
    <row r="27" spans="1:10" ht="12.75">
      <c r="A27" s="321" t="s">
        <v>754</v>
      </c>
      <c r="B27" s="321" t="s">
        <v>836</v>
      </c>
      <c r="C27" s="322">
        <v>590</v>
      </c>
      <c r="D27" s="695">
        <v>55</v>
      </c>
      <c r="E27" s="324">
        <v>0</v>
      </c>
      <c r="F27" s="322">
        <v>55</v>
      </c>
      <c r="G27" s="323">
        <v>110</v>
      </c>
      <c r="H27" s="324">
        <v>0</v>
      </c>
      <c r="I27" s="324">
        <v>110</v>
      </c>
      <c r="J27" s="324">
        <v>535</v>
      </c>
    </row>
    <row r="28" spans="1:10" ht="12.75">
      <c r="A28" s="321" t="s">
        <v>758</v>
      </c>
      <c r="B28" s="321" t="s">
        <v>837</v>
      </c>
      <c r="C28" s="322">
        <v>61865</v>
      </c>
      <c r="D28" s="323">
        <v>0</v>
      </c>
      <c r="E28" s="324">
        <v>0</v>
      </c>
      <c r="F28" s="322">
        <v>0</v>
      </c>
      <c r="G28" s="323">
        <v>4375</v>
      </c>
      <c r="H28" s="324">
        <v>0</v>
      </c>
      <c r="I28" s="324">
        <v>4375</v>
      </c>
      <c r="J28" s="324">
        <v>57490</v>
      </c>
    </row>
    <row r="29" spans="1:10" ht="12.75">
      <c r="A29" s="291" t="s">
        <v>807</v>
      </c>
      <c r="B29" s="291" t="s">
        <v>838</v>
      </c>
      <c r="C29" s="315">
        <v>2158</v>
      </c>
      <c r="D29" s="316">
        <v>0</v>
      </c>
      <c r="E29" s="317">
        <v>0</v>
      </c>
      <c r="F29" s="315">
        <v>0</v>
      </c>
      <c r="G29" s="316">
        <v>1077</v>
      </c>
      <c r="H29" s="317">
        <v>0</v>
      </c>
      <c r="I29" s="317">
        <v>1077</v>
      </c>
      <c r="J29" s="317">
        <v>1081</v>
      </c>
    </row>
    <row r="30" spans="1:10" ht="12.75">
      <c r="A30" s="291" t="s">
        <v>487</v>
      </c>
      <c r="B30" s="291" t="s">
        <v>839</v>
      </c>
      <c r="C30" s="315">
        <v>9</v>
      </c>
      <c r="D30" s="316">
        <v>0</v>
      </c>
      <c r="E30" s="317">
        <v>0</v>
      </c>
      <c r="F30" s="315">
        <v>0</v>
      </c>
      <c r="G30" s="316">
        <v>0</v>
      </c>
      <c r="H30" s="317">
        <v>0</v>
      </c>
      <c r="I30" s="317">
        <v>0</v>
      </c>
      <c r="J30" s="317">
        <v>9</v>
      </c>
    </row>
    <row r="31" spans="1:10" ht="12.75">
      <c r="A31" s="291"/>
      <c r="B31" s="291"/>
      <c r="C31" s="315"/>
      <c r="D31" s="316"/>
      <c r="E31" s="317"/>
      <c r="F31" s="315"/>
      <c r="G31" s="316"/>
      <c r="H31" s="317"/>
      <c r="I31" s="317"/>
      <c r="J31" s="317"/>
    </row>
    <row r="32" spans="1:10" ht="12.75">
      <c r="A32" s="304" t="s">
        <v>487</v>
      </c>
      <c r="B32" s="304" t="s">
        <v>728</v>
      </c>
      <c r="C32" s="318">
        <v>2167</v>
      </c>
      <c r="D32" s="319">
        <v>0</v>
      </c>
      <c r="E32" s="320">
        <v>0</v>
      </c>
      <c r="F32" s="318">
        <v>0</v>
      </c>
      <c r="G32" s="319">
        <v>1077</v>
      </c>
      <c r="H32" s="320">
        <v>0</v>
      </c>
      <c r="I32" s="320">
        <v>1077</v>
      </c>
      <c r="J32" s="320">
        <v>1090</v>
      </c>
    </row>
    <row r="33" spans="1:10" ht="12.75">
      <c r="A33" s="291" t="s">
        <v>762</v>
      </c>
      <c r="B33" s="291" t="s">
        <v>840</v>
      </c>
      <c r="C33" s="315">
        <v>5125</v>
      </c>
      <c r="D33" s="316">
        <v>11865</v>
      </c>
      <c r="E33" s="317">
        <v>0</v>
      </c>
      <c r="F33" s="315">
        <v>11865</v>
      </c>
      <c r="G33" s="316">
        <v>330</v>
      </c>
      <c r="H33" s="317">
        <v>0</v>
      </c>
      <c r="I33" s="317">
        <v>330</v>
      </c>
      <c r="J33" s="317">
        <v>16660</v>
      </c>
    </row>
    <row r="34" spans="1:10" ht="12.75">
      <c r="A34" s="291" t="s">
        <v>487</v>
      </c>
      <c r="B34" s="291" t="s">
        <v>841</v>
      </c>
      <c r="C34" s="315">
        <v>19725</v>
      </c>
      <c r="D34" s="316">
        <v>0</v>
      </c>
      <c r="E34" s="317">
        <v>0</v>
      </c>
      <c r="F34" s="315">
        <v>0</v>
      </c>
      <c r="G34" s="316">
        <v>1885</v>
      </c>
      <c r="H34" s="317">
        <v>0</v>
      </c>
      <c r="I34" s="317">
        <v>1885</v>
      </c>
      <c r="J34" s="317">
        <v>17840</v>
      </c>
    </row>
    <row r="35" spans="1:10" ht="12.75">
      <c r="A35" s="291"/>
      <c r="B35" s="291"/>
      <c r="C35" s="315"/>
      <c r="D35" s="316"/>
      <c r="E35" s="317"/>
      <c r="F35" s="315"/>
      <c r="G35" s="316"/>
      <c r="H35" s="317"/>
      <c r="I35" s="317"/>
      <c r="J35" s="317"/>
    </row>
    <row r="36" spans="1:10" ht="12.75">
      <c r="A36" s="304" t="s">
        <v>487</v>
      </c>
      <c r="B36" s="304" t="s">
        <v>728</v>
      </c>
      <c r="C36" s="318">
        <v>24850</v>
      </c>
      <c r="D36" s="694">
        <v>11865</v>
      </c>
      <c r="E36" s="320">
        <v>0</v>
      </c>
      <c r="F36" s="318">
        <v>11865</v>
      </c>
      <c r="G36" s="319">
        <v>2215</v>
      </c>
      <c r="H36" s="320">
        <v>0</v>
      </c>
      <c r="I36" s="320">
        <v>2215</v>
      </c>
      <c r="J36" s="320">
        <v>34500</v>
      </c>
    </row>
    <row r="37" spans="1:10" ht="12.75">
      <c r="A37" s="291" t="s">
        <v>766</v>
      </c>
      <c r="B37" s="291" t="s">
        <v>842</v>
      </c>
      <c r="C37" s="315">
        <v>7085</v>
      </c>
      <c r="D37" s="316">
        <v>0</v>
      </c>
      <c r="E37" s="317">
        <v>0</v>
      </c>
      <c r="F37" s="315">
        <v>0</v>
      </c>
      <c r="G37" s="316">
        <v>190</v>
      </c>
      <c r="H37" s="317">
        <v>0</v>
      </c>
      <c r="I37" s="317">
        <v>190</v>
      </c>
      <c r="J37" s="317">
        <v>6895</v>
      </c>
    </row>
    <row r="38" spans="1:10" ht="12.75">
      <c r="A38" s="291" t="s">
        <v>487</v>
      </c>
      <c r="B38" s="291" t="s">
        <v>843</v>
      </c>
      <c r="C38" s="315">
        <v>1649925</v>
      </c>
      <c r="D38" s="316">
        <v>200000</v>
      </c>
      <c r="E38" s="317">
        <v>0</v>
      </c>
      <c r="F38" s="315">
        <v>200000</v>
      </c>
      <c r="G38" s="316">
        <v>28412</v>
      </c>
      <c r="H38" s="317">
        <v>0</v>
      </c>
      <c r="I38" s="317">
        <v>28412</v>
      </c>
      <c r="J38" s="317">
        <v>1821513</v>
      </c>
    </row>
    <row r="39" spans="1:10" ht="12.75">
      <c r="A39" s="291"/>
      <c r="B39" s="291"/>
      <c r="C39" s="315"/>
      <c r="D39" s="316"/>
      <c r="E39" s="317"/>
      <c r="F39" s="315"/>
      <c r="G39" s="316"/>
      <c r="H39" s="317"/>
      <c r="I39" s="317"/>
      <c r="J39" s="317"/>
    </row>
    <row r="40" spans="1:10" ht="12.75">
      <c r="A40" s="304" t="s">
        <v>487</v>
      </c>
      <c r="B40" s="304" t="s">
        <v>728</v>
      </c>
      <c r="C40" s="318">
        <v>1657010</v>
      </c>
      <c r="D40" s="694">
        <v>200000</v>
      </c>
      <c r="E40" s="320">
        <v>0</v>
      </c>
      <c r="F40" s="318">
        <v>200000</v>
      </c>
      <c r="G40" s="319">
        <v>28602</v>
      </c>
      <c r="H40" s="320">
        <v>0</v>
      </c>
      <c r="I40" s="320">
        <v>28602</v>
      </c>
      <c r="J40" s="320">
        <v>1828408</v>
      </c>
    </row>
    <row r="41" spans="1:10" ht="12.75">
      <c r="A41" s="325" t="str">
        <f>IF('[1]Facilities'!A52="","",'[1]Facilities'!A52)</f>
        <v>Oregon</v>
      </c>
      <c r="B41" s="325" t="str">
        <f>IF('[1]Facilities'!B55="","",'[1]Facilities'!B55)</f>
        <v>Hood River - White Salmon Bridge</v>
      </c>
      <c r="C41" s="326">
        <f>'[1]Facilities'!C55</f>
        <v>10227</v>
      </c>
      <c r="D41" s="327">
        <f>'[1]Facilities'!D55</f>
        <v>0</v>
      </c>
      <c r="E41" s="326">
        <f>'[1]Facilities'!E55</f>
        <v>0</v>
      </c>
      <c r="F41" s="326">
        <f>'[1]Facilities'!F55</f>
        <v>0</v>
      </c>
      <c r="G41" s="328">
        <f>'[1]Facilities'!G55</f>
        <v>445</v>
      </c>
      <c r="H41" s="326">
        <f>'[1]Facilities'!H55</f>
        <v>0</v>
      </c>
      <c r="I41" s="326">
        <f>'[1]Facilities'!I55</f>
        <v>445</v>
      </c>
      <c r="J41" s="329">
        <f>'[1]Facilities'!J55</f>
        <v>9782</v>
      </c>
    </row>
    <row r="42" spans="1:10" ht="12.75">
      <c r="A42" s="330" t="str">
        <f>IF('[1]Facilities'!A60="","",'[1]Facilities'!A60)</f>
        <v>Texas</v>
      </c>
      <c r="B42" s="330" t="str">
        <f>IF('[1]Facilities'!B60="","",'[1]Facilities'!B60)</f>
        <v>Cameron County International Toll Bridge</v>
      </c>
      <c r="C42" s="331">
        <f>'[1]Facilities'!C60</f>
        <v>23742</v>
      </c>
      <c r="D42" s="332">
        <f>'[1]Facilities'!D60</f>
        <v>0</v>
      </c>
      <c r="E42" s="331">
        <f>'[1]Facilities'!E60</f>
        <v>755</v>
      </c>
      <c r="F42" s="331">
        <f>'[1]Facilities'!F60</f>
        <v>755</v>
      </c>
      <c r="G42" s="333">
        <f>'[1]Facilities'!G60</f>
        <v>1515</v>
      </c>
      <c r="H42" s="331">
        <f>'[1]Facilities'!H60</f>
        <v>755</v>
      </c>
      <c r="I42" s="331">
        <f>'[1]Facilities'!I60</f>
        <v>2270</v>
      </c>
      <c r="J42" s="334">
        <f>'[1]Facilities'!J60</f>
        <v>22227</v>
      </c>
    </row>
    <row r="43" spans="1:10" ht="12.75">
      <c r="A43" s="330" t="e">
        <f>IF('[1]Facilities'!A61="","",'[1]Facilities'!A61)</f>
        <v>#REF!</v>
      </c>
      <c r="B43" s="330" t="str">
        <f>IF('[1]Facilities'!B61="","",'[1]Facilities'!B61)</f>
        <v>Del Rio International Bridge</v>
      </c>
      <c r="C43" s="331">
        <f>'[1]Facilities'!C61</f>
        <v>3045</v>
      </c>
      <c r="D43" s="332">
        <f>'[1]Facilities'!D61</f>
        <v>0</v>
      </c>
      <c r="E43" s="331">
        <f>'[1]Facilities'!E61</f>
        <v>315</v>
      </c>
      <c r="F43" s="331">
        <f>'[1]Facilities'!F61</f>
        <v>315</v>
      </c>
      <c r="G43" s="333">
        <f>'[1]Facilities'!G61</f>
        <v>0</v>
      </c>
      <c r="H43" s="331">
        <f>'[1]Facilities'!H61</f>
        <v>315</v>
      </c>
      <c r="I43" s="331">
        <f>'[1]Facilities'!I61</f>
        <v>315</v>
      </c>
      <c r="J43" s="334">
        <f>'[1]Facilities'!J61</f>
        <v>3045</v>
      </c>
    </row>
    <row r="44" spans="1:10" ht="12.75">
      <c r="A44" s="330" t="e">
        <f>IF('[1]Facilities'!A62="","",'[1]Facilities'!A62)</f>
        <v>#REF!</v>
      </c>
      <c r="B44" s="330" t="str">
        <f>IF('[1]Facilities'!B62="","",'[1]Facilities'!B62)</f>
        <v>Eagle Pass-Piedras Negras International Bridge</v>
      </c>
      <c r="C44" s="331">
        <f>'[1]Facilities'!C62</f>
        <v>15645</v>
      </c>
      <c r="D44" s="332">
        <f>'[1]Facilities'!D62</f>
        <v>0</v>
      </c>
      <c r="E44" s="331">
        <f>'[1]Facilities'!E62</f>
        <v>0</v>
      </c>
      <c r="F44" s="331">
        <f>'[1]Facilities'!F62</f>
        <v>0</v>
      </c>
      <c r="G44" s="333">
        <f>'[1]Facilities'!G62</f>
        <v>885</v>
      </c>
      <c r="H44" s="331">
        <f>'[1]Facilities'!H62</f>
        <v>0</v>
      </c>
      <c r="I44" s="331">
        <f>'[1]Facilities'!I62</f>
        <v>885</v>
      </c>
      <c r="J44" s="334">
        <f>'[1]Facilities'!J62</f>
        <v>14760</v>
      </c>
    </row>
    <row r="45" spans="1:10" ht="12.75">
      <c r="A45" s="330" t="e">
        <f>IF('[1]Facilities'!A63="","",'[1]Facilities'!A63)</f>
        <v>#REF!</v>
      </c>
      <c r="B45" s="330" t="str">
        <f>IF('[1]Facilities'!B63="","",'[1]Facilities'!B63)</f>
        <v>Fort Bend Toll Road</v>
      </c>
      <c r="C45" s="331">
        <f>'[1]Facilities'!C63</f>
        <v>135890</v>
      </c>
      <c r="D45" s="332">
        <f>'[1]Facilities'!D63</f>
        <v>0</v>
      </c>
      <c r="E45" s="331">
        <f>'[1]Facilities'!E63</f>
        <v>0</v>
      </c>
      <c r="F45" s="331">
        <f>'[1]Facilities'!F63</f>
        <v>0</v>
      </c>
      <c r="G45" s="333">
        <f>'[1]Facilities'!G63</f>
        <v>0</v>
      </c>
      <c r="H45" s="331">
        <f>'[1]Facilities'!H63</f>
        <v>0</v>
      </c>
      <c r="I45" s="331">
        <f>'[1]Facilities'!I63</f>
        <v>0</v>
      </c>
      <c r="J45" s="334">
        <f>'[1]Facilities'!J63</f>
        <v>135890</v>
      </c>
    </row>
    <row r="46" spans="1:10" ht="12.75">
      <c r="A46" s="330" t="e">
        <f>IF('[1]Facilities'!A64="","",'[1]Facilities'!A64)</f>
        <v>#REF!</v>
      </c>
      <c r="B46" s="330" t="str">
        <f>IF('[1]Facilities'!B64="","",'[1]Facilities'!B64)</f>
        <v>Harris County Toll Facilities  5/</v>
      </c>
      <c r="C46" s="331">
        <f>'[1]Facilities'!C64</f>
        <v>1707237</v>
      </c>
      <c r="D46" s="332">
        <f>'[1]Facilities'!D64</f>
        <v>185825</v>
      </c>
      <c r="E46" s="331">
        <f>'[1]Facilities'!E64</f>
        <v>21940</v>
      </c>
      <c r="F46" s="331">
        <f>'[1]Facilities'!F64</f>
        <v>207765</v>
      </c>
      <c r="G46" s="333">
        <f>'[1]Facilities'!G64</f>
        <v>4085</v>
      </c>
      <c r="H46" s="331">
        <f>'[1]Facilities'!H64</f>
        <v>21940</v>
      </c>
      <c r="I46" s="331">
        <f>'[1]Facilities'!I64</f>
        <v>26025</v>
      </c>
      <c r="J46" s="334">
        <f>'[1]Facilities'!J64</f>
        <v>1888977</v>
      </c>
    </row>
    <row r="47" spans="1:10" ht="12.75">
      <c r="A47" s="330" t="e">
        <f>IF('[1]Facilities'!A65="","",'[1]Facilities'!A65)</f>
        <v>#REF!</v>
      </c>
      <c r="B47" s="330" t="str">
        <f>IF('[1]Facilities'!B65="","",'[1]Facilities'!B65)</f>
        <v>Laredo-Nuevo Laredo International Bridge</v>
      </c>
      <c r="C47" s="331">
        <f>'[1]Facilities'!C65</f>
        <v>77920</v>
      </c>
      <c r="D47" s="332">
        <f>'[1]Facilities'!D65</f>
        <v>0</v>
      </c>
      <c r="E47" s="331">
        <f>'[1]Facilities'!E65</f>
        <v>1395</v>
      </c>
      <c r="F47" s="331">
        <f>'[1]Facilities'!F65</f>
        <v>1395</v>
      </c>
      <c r="G47" s="333">
        <f>'[1]Facilities'!G65</f>
        <v>1770</v>
      </c>
      <c r="H47" s="331">
        <f>'[1]Facilities'!H65</f>
        <v>1395</v>
      </c>
      <c r="I47" s="331">
        <f>'[1]Facilities'!I65</f>
        <v>3165</v>
      </c>
      <c r="J47" s="334">
        <f>'[1]Facilities'!J65</f>
        <v>76150</v>
      </c>
    </row>
    <row r="48" spans="1:10" ht="12.75">
      <c r="A48" s="330" t="e">
        <f>IF('[1]Facilities'!A66="","",'[1]Facilities'!A66)</f>
        <v>#REF!</v>
      </c>
      <c r="B48" s="330" t="str">
        <f>IF('[1]Facilities'!B66="","",'[1]Facilities'!B66)</f>
        <v>McAllen International Toll Bridge</v>
      </c>
      <c r="C48" s="331">
        <f>'[1]Facilities'!C66</f>
        <v>1730</v>
      </c>
      <c r="D48" s="332">
        <f>'[1]Facilities'!D66</f>
        <v>0</v>
      </c>
      <c r="E48" s="331">
        <f>'[1]Facilities'!E66</f>
        <v>0</v>
      </c>
      <c r="F48" s="331">
        <f>'[1]Facilities'!F66</f>
        <v>0</v>
      </c>
      <c r="G48" s="333">
        <f>'[1]Facilities'!G66</f>
        <v>210</v>
      </c>
      <c r="H48" s="331">
        <f>'[1]Facilities'!H66</f>
        <v>0</v>
      </c>
      <c r="I48" s="331">
        <f>'[1]Facilities'!I66</f>
        <v>210</v>
      </c>
      <c r="J48" s="334">
        <f>'[1]Facilities'!J66</f>
        <v>1520</v>
      </c>
    </row>
    <row r="49" spans="1:10" ht="12.75">
      <c r="A49" s="330" t="e">
        <f>IF('[1]Facilities'!A67="","",'[1]Facilities'!A67)</f>
        <v>#REF!</v>
      </c>
      <c r="B49" s="330" t="str">
        <f>IF('[1]Facilities'!B67="","",'[1]Facilities'!B67)</f>
        <v>Pharr-Reynosa International Toll Bridge</v>
      </c>
      <c r="C49" s="331">
        <f>'[1]Facilities'!C67</f>
        <v>18740</v>
      </c>
      <c r="D49" s="332">
        <f>'[1]Facilities'!D67</f>
        <v>0</v>
      </c>
      <c r="E49" s="331">
        <f>'[1]Facilities'!E67</f>
        <v>0</v>
      </c>
      <c r="F49" s="331">
        <f>'[1]Facilities'!F67</f>
        <v>0</v>
      </c>
      <c r="G49" s="333">
        <f>'[1]Facilities'!G67</f>
        <v>465</v>
      </c>
      <c r="H49" s="331">
        <f>'[1]Facilities'!H67</f>
        <v>0</v>
      </c>
      <c r="I49" s="331">
        <f>'[1]Facilities'!I67</f>
        <v>465</v>
      </c>
      <c r="J49" s="334">
        <f>'[1]Facilities'!J67</f>
        <v>18275</v>
      </c>
    </row>
    <row r="50" spans="1:10" ht="12.75">
      <c r="A50" s="330" t="e">
        <f>IF('[1]Facilities'!A68="","",'[1]Facilities'!A68)</f>
        <v>#REF!</v>
      </c>
      <c r="B50" s="330" t="str">
        <f>IF('[1]Facilities'!B68="","",'[1]Facilities'!B68)</f>
        <v>Roma International Toll Bridge</v>
      </c>
      <c r="C50" s="331">
        <f>'[1]Facilities'!C68</f>
        <v>2120</v>
      </c>
      <c r="D50" s="332">
        <f>'[1]Facilities'!D68</f>
        <v>0</v>
      </c>
      <c r="E50" s="331">
        <f>'[1]Facilities'!E68</f>
        <v>0</v>
      </c>
      <c r="F50" s="331">
        <f>'[1]Facilities'!F68</f>
        <v>0</v>
      </c>
      <c r="G50" s="333">
        <f>'[1]Facilities'!G68</f>
        <v>365</v>
      </c>
      <c r="H50" s="331">
        <f>'[1]Facilities'!H68</f>
        <v>0</v>
      </c>
      <c r="I50" s="331">
        <f>'[1]Facilities'!I68</f>
        <v>365</v>
      </c>
      <c r="J50" s="334">
        <f>'[1]Facilities'!J68</f>
        <v>1755</v>
      </c>
    </row>
    <row r="51" spans="1:10" ht="12.75">
      <c r="A51" s="330" t="e">
        <f>IF('[1]Facilities'!A69="","",'[1]Facilities'!A69)</f>
        <v>#REF!</v>
      </c>
      <c r="B51" s="330" t="str">
        <f>IF('[1]Facilities'!B69="","",'[1]Facilities'!B69)</f>
        <v>San Luis Pass-Vacek Bridge</v>
      </c>
      <c r="C51" s="331">
        <f>'[1]Facilities'!C69</f>
        <v>6085</v>
      </c>
      <c r="D51" s="332">
        <f>'[1]Facilities'!D69</f>
        <v>0</v>
      </c>
      <c r="E51" s="331">
        <f>'[1]Facilities'!E69</f>
        <v>0</v>
      </c>
      <c r="F51" s="331">
        <f>'[1]Facilities'!F69</f>
        <v>0</v>
      </c>
      <c r="G51" s="333">
        <f>'[1]Facilities'!G69</f>
        <v>400</v>
      </c>
      <c r="H51" s="331">
        <f>'[1]Facilities'!H69</f>
        <v>0</v>
      </c>
      <c r="I51" s="331">
        <f>'[1]Facilities'!I69</f>
        <v>400</v>
      </c>
      <c r="J51" s="334">
        <f>'[1]Facilities'!J69</f>
        <v>5685</v>
      </c>
    </row>
    <row r="52" spans="1:10" ht="12.75">
      <c r="A52" s="330" t="e">
        <f>IF('[1]Facilities'!A70="","",'[1]Facilities'!A70)</f>
        <v>#REF!</v>
      </c>
      <c r="B52" s="330" t="str">
        <f>IF('[1]Facilities'!B70="","",'[1]Facilities'!B70)</f>
        <v>Zaragosa Bridge</v>
      </c>
      <c r="C52" s="331">
        <f>'[1]Facilities'!C70</f>
        <v>1724</v>
      </c>
      <c r="D52" s="332">
        <f>'[1]Facilities'!D70</f>
        <v>0</v>
      </c>
      <c r="E52" s="331">
        <f>'[1]Facilities'!E70</f>
        <v>0</v>
      </c>
      <c r="F52" s="331">
        <f>'[1]Facilities'!F70</f>
        <v>0</v>
      </c>
      <c r="G52" s="333">
        <f>'[1]Facilities'!G70</f>
        <v>822</v>
      </c>
      <c r="H52" s="331">
        <f>'[1]Facilities'!H70</f>
        <v>0</v>
      </c>
      <c r="I52" s="331">
        <f>'[1]Facilities'!I70</f>
        <v>822</v>
      </c>
      <c r="J52" s="334">
        <f>'[1]Facilities'!J70</f>
        <v>902</v>
      </c>
    </row>
    <row r="53" spans="1:10" ht="12.75">
      <c r="A53" s="330"/>
      <c r="B53" s="330"/>
      <c r="C53" s="331"/>
      <c r="D53" s="332"/>
      <c r="E53" s="331"/>
      <c r="F53" s="331"/>
      <c r="G53" s="333"/>
      <c r="H53" s="331"/>
      <c r="I53" s="331"/>
      <c r="J53" s="334"/>
    </row>
    <row r="54" spans="1:10" ht="12.75">
      <c r="A54" s="335" t="e">
        <f>IF('[1]Facilities'!A71="","",'[1]Facilities'!A71)</f>
        <v>#REF!</v>
      </c>
      <c r="B54" s="335" t="str">
        <f>IF('[1]Facilities'!B71="","",'[1]Facilities'!B71)</f>
        <v>Total</v>
      </c>
      <c r="C54" s="336">
        <f>'[1]Facilities'!C71</f>
        <v>1993878</v>
      </c>
      <c r="D54" s="696">
        <f>'[1]Facilities'!D71</f>
        <v>185825</v>
      </c>
      <c r="E54" s="336">
        <f>'[1]Facilities'!E71</f>
        <v>24405</v>
      </c>
      <c r="F54" s="336">
        <f>'[1]Facilities'!F71</f>
        <v>210230</v>
      </c>
      <c r="G54" s="337">
        <f>'[1]Facilities'!G71</f>
        <v>10517</v>
      </c>
      <c r="H54" s="336">
        <f>'[1]Facilities'!H71</f>
        <v>24405</v>
      </c>
      <c r="I54" s="336">
        <f>'[1]Facilities'!I71</f>
        <v>34922</v>
      </c>
      <c r="J54" s="338">
        <f>'[1]Facilities'!J71</f>
        <v>2169186</v>
      </c>
    </row>
    <row r="55" spans="1:10" ht="12.75">
      <c r="A55" s="330" t="str">
        <f>IF('[1]Facilities'!A72="","",'[1]Facilities'!A72)</f>
        <v>Virginia</v>
      </c>
      <c r="B55" s="330" t="str">
        <f>IF('[1]Facilities'!B72="","",'[1]Facilities'!B72)</f>
        <v>Chesapeake Expressway</v>
      </c>
      <c r="C55" s="331">
        <f>'[1]Facilities'!C72</f>
        <v>21358</v>
      </c>
      <c r="D55" s="332">
        <f>'[1]Facilities'!D72</f>
        <v>272</v>
      </c>
      <c r="E55" s="331">
        <f>'[1]Facilities'!E72</f>
        <v>0</v>
      </c>
      <c r="F55" s="331">
        <f>'[1]Facilities'!F72</f>
        <v>272</v>
      </c>
      <c r="G55" s="333">
        <f>'[1]Facilities'!G72</f>
        <v>0</v>
      </c>
      <c r="H55" s="331">
        <f>'[1]Facilities'!H72</f>
        <v>0</v>
      </c>
      <c r="I55" s="331">
        <f>'[1]Facilities'!I72</f>
        <v>0</v>
      </c>
      <c r="J55" s="334">
        <f>'[1]Facilities'!J72</f>
        <v>21630</v>
      </c>
    </row>
    <row r="56" spans="1:10" ht="12.75">
      <c r="A56" s="330" t="e">
        <f>IF('[1]Facilities'!A74="","",'[1]Facilities'!A74)</f>
        <v>#REF!</v>
      </c>
      <c r="B56" s="330" t="str">
        <f>IF('[1]Facilities'!B74="","",'[1]Facilities'!B74)</f>
        <v>Richmond Expressway System</v>
      </c>
      <c r="C56" s="331">
        <f>'[1]Facilities'!C74</f>
        <v>159216</v>
      </c>
      <c r="D56" s="332">
        <f>'[1]Facilities'!D74</f>
        <v>0</v>
      </c>
      <c r="E56" s="331">
        <f>'[1]Facilities'!E74</f>
        <v>0</v>
      </c>
      <c r="F56" s="331">
        <f>'[1]Facilities'!F74</f>
        <v>0</v>
      </c>
      <c r="G56" s="333">
        <f>'[1]Facilities'!G74</f>
        <v>4157</v>
      </c>
      <c r="H56" s="331">
        <f>'[1]Facilities'!H74</f>
        <v>0</v>
      </c>
      <c r="I56" s="331">
        <f>'[1]Facilities'!I74</f>
        <v>4157</v>
      </c>
      <c r="J56" s="334">
        <f>'[1]Facilities'!J74</f>
        <v>155059</v>
      </c>
    </row>
    <row r="57" spans="1:10" ht="12.75">
      <c r="A57" s="330"/>
      <c r="B57" s="330"/>
      <c r="C57" s="331"/>
      <c r="D57" s="332"/>
      <c r="E57" s="331"/>
      <c r="F57" s="331"/>
      <c r="G57" s="333"/>
      <c r="H57" s="331"/>
      <c r="I57" s="331"/>
      <c r="J57" s="334"/>
    </row>
    <row r="58" spans="1:10" ht="13.5" thickBot="1">
      <c r="A58" s="339" t="e">
        <f>IF('[1]Facilities'!A75="","",'[1]Facilities'!A75)</f>
        <v>#REF!</v>
      </c>
      <c r="B58" s="339" t="str">
        <f>IF('[1]Facilities'!B75="","",'[1]Facilities'!B75)</f>
        <v>Total</v>
      </c>
      <c r="C58" s="340">
        <f>'[1]Facilities'!C75</f>
        <v>180574</v>
      </c>
      <c r="D58" s="697">
        <f>'[1]Facilities'!D75</f>
        <v>272</v>
      </c>
      <c r="E58" s="340">
        <f>'[1]Facilities'!E75</f>
        <v>0</v>
      </c>
      <c r="F58" s="340">
        <f>'[1]Facilities'!F75</f>
        <v>272</v>
      </c>
      <c r="G58" s="341">
        <f>'[1]Facilities'!G75</f>
        <v>4157</v>
      </c>
      <c r="H58" s="340">
        <f>'[1]Facilities'!H75</f>
        <v>0</v>
      </c>
      <c r="I58" s="340">
        <f>'[1]Facilities'!I75</f>
        <v>4157</v>
      </c>
      <c r="J58" s="342">
        <f>'[1]Facilities'!J75</f>
        <v>176689</v>
      </c>
    </row>
    <row r="59" spans="1:13" ht="13.5" thickTop="1">
      <c r="A59" s="304" t="s">
        <v>797</v>
      </c>
      <c r="B59" s="304"/>
      <c r="C59" s="343">
        <v>12800658</v>
      </c>
      <c r="D59" s="694">
        <f>D20+D26+D27+D36+D40+D54+D58</f>
        <v>417960</v>
      </c>
      <c r="E59" s="320">
        <v>579995</v>
      </c>
      <c r="F59" s="344">
        <v>969904</v>
      </c>
      <c r="G59" s="319">
        <v>127437</v>
      </c>
      <c r="H59" s="320">
        <v>579995</v>
      </c>
      <c r="I59" s="320">
        <v>707432</v>
      </c>
      <c r="J59" s="345">
        <v>13063130</v>
      </c>
      <c r="M59" s="275"/>
    </row>
    <row r="60" spans="1:10" ht="12.75">
      <c r="A60" s="285"/>
      <c r="B60" s="282"/>
      <c r="C60" s="346"/>
      <c r="D60" s="346"/>
      <c r="E60" s="346"/>
      <c r="F60" s="346"/>
      <c r="G60" s="346"/>
      <c r="H60" s="346"/>
      <c r="I60" s="346"/>
      <c r="J60" s="347"/>
    </row>
    <row r="61" spans="1:10" ht="12.75">
      <c r="A61" s="348" t="s">
        <v>844</v>
      </c>
      <c r="B61" s="349"/>
      <c r="C61" s="349"/>
      <c r="D61" s="349"/>
      <c r="E61" s="350"/>
      <c r="F61" s="351" t="s">
        <v>845</v>
      </c>
      <c r="G61" s="349"/>
      <c r="H61" s="349"/>
      <c r="I61" s="349"/>
      <c r="J61" s="352"/>
    </row>
    <row r="62" spans="1:10" ht="12.75">
      <c r="A62" s="348" t="s">
        <v>846</v>
      </c>
      <c r="B62" s="349"/>
      <c r="C62" s="349"/>
      <c r="D62" s="349"/>
      <c r="E62" s="353"/>
      <c r="F62" s="354" t="s">
        <v>847</v>
      </c>
      <c r="G62" s="349"/>
      <c r="H62" s="349"/>
      <c r="I62" s="349"/>
      <c r="J62" s="352"/>
    </row>
    <row r="63" spans="1:10" ht="12.75">
      <c r="A63" s="348" t="s">
        <v>800</v>
      </c>
      <c r="B63" s="349"/>
      <c r="C63" s="349"/>
      <c r="D63" s="349"/>
      <c r="E63" s="353"/>
      <c r="F63" s="354" t="s">
        <v>848</v>
      </c>
      <c r="G63" s="349"/>
      <c r="H63" s="349"/>
      <c r="I63" s="349"/>
      <c r="J63" s="352"/>
    </row>
    <row r="64" spans="1:10" ht="12.75">
      <c r="A64" s="348" t="s">
        <v>986</v>
      </c>
      <c r="B64" s="349"/>
      <c r="C64" s="349"/>
      <c r="D64" s="349"/>
      <c r="E64" s="353"/>
      <c r="F64" s="354" t="s">
        <v>987</v>
      </c>
      <c r="G64" s="349"/>
      <c r="H64" s="349"/>
      <c r="I64" s="349"/>
      <c r="J64" s="352"/>
    </row>
    <row r="65" spans="1:10" ht="12.75">
      <c r="A65" s="348" t="s">
        <v>988</v>
      </c>
      <c r="B65" s="349"/>
      <c r="C65" s="349"/>
      <c r="D65" s="349"/>
      <c r="E65" s="353"/>
      <c r="F65" s="351" t="s">
        <v>989</v>
      </c>
      <c r="G65" s="349"/>
      <c r="H65" s="349"/>
      <c r="I65" s="349"/>
      <c r="J65" s="352"/>
    </row>
    <row r="66" spans="1:10" ht="12.75">
      <c r="A66" s="348"/>
      <c r="B66" s="355"/>
      <c r="C66" s="355"/>
      <c r="D66" s="355"/>
      <c r="E66" s="350"/>
      <c r="F66" s="351"/>
      <c r="G66" s="355"/>
      <c r="H66" s="355"/>
      <c r="I66" s="355"/>
      <c r="J66" s="352"/>
    </row>
    <row r="67" spans="1:10" ht="12.75">
      <c r="A67" s="356"/>
      <c r="B67" s="357"/>
      <c r="C67" s="357"/>
      <c r="D67" s="357"/>
      <c r="E67" s="358"/>
      <c r="F67" s="359"/>
      <c r="G67" s="357"/>
      <c r="H67" s="357"/>
      <c r="I67" s="357"/>
      <c r="J67" s="360"/>
    </row>
    <row r="69" spans="1:6" ht="12.75">
      <c r="A69" s="416" t="s">
        <v>168</v>
      </c>
      <c r="B69" s="362"/>
      <c r="C69" s="362"/>
      <c r="D69" s="362" t="s">
        <v>170</v>
      </c>
      <c r="E69" s="362"/>
      <c r="F69" s="361"/>
    </row>
    <row r="70" spans="1:6" ht="12.75">
      <c r="A70" t="s">
        <v>165</v>
      </c>
      <c r="B70" s="362"/>
      <c r="C70" s="362"/>
      <c r="D70" s="362"/>
      <c r="E70" s="362"/>
      <c r="F70" s="361"/>
    </row>
    <row r="71" spans="2:6" ht="12.75">
      <c r="B71" s="362"/>
      <c r="C71" s="362"/>
      <c r="D71" s="362"/>
      <c r="E71" s="362"/>
      <c r="F71" s="361"/>
    </row>
    <row r="72" spans="1:6" ht="12.75">
      <c r="A72" s="664" t="s">
        <v>324</v>
      </c>
      <c r="B72" s="698"/>
      <c r="C72" s="362"/>
      <c r="D72" s="362"/>
      <c r="E72" s="362"/>
      <c r="F72" s="362"/>
    </row>
    <row r="73" spans="2:6" ht="12.75">
      <c r="B73" s="362"/>
      <c r="C73" s="362"/>
      <c r="D73" s="362"/>
      <c r="E73" s="362"/>
      <c r="F73" s="162"/>
    </row>
    <row r="74" spans="2:6" ht="12.75">
      <c r="B74" s="362"/>
      <c r="C74" s="362"/>
      <c r="D74" s="362"/>
      <c r="E74" s="362"/>
      <c r="F74" s="362"/>
    </row>
    <row r="77" spans="1:10" ht="12.75">
      <c r="A77" s="728"/>
      <c r="B77" s="728"/>
      <c r="C77" s="728"/>
      <c r="D77" s="728"/>
      <c r="E77" s="728"/>
      <c r="F77" s="728"/>
      <c r="G77" s="728"/>
      <c r="H77" s="728"/>
      <c r="I77" s="728"/>
      <c r="J77" s="728"/>
    </row>
    <row r="78" spans="1:10" ht="12.75">
      <c r="A78" s="729"/>
      <c r="B78" s="729"/>
      <c r="C78" s="729"/>
      <c r="D78" s="729"/>
      <c r="E78" s="729"/>
      <c r="F78" s="729"/>
      <c r="G78" s="729"/>
      <c r="H78" s="729"/>
      <c r="I78" s="729"/>
      <c r="J78" s="729"/>
    </row>
    <row r="79" spans="1:10" ht="12.75">
      <c r="A79" s="729"/>
      <c r="B79" s="729"/>
      <c r="C79" s="729"/>
      <c r="D79" s="729"/>
      <c r="E79" s="729"/>
      <c r="F79" s="729"/>
      <c r="G79" s="729"/>
      <c r="H79" s="729"/>
      <c r="I79" s="729"/>
      <c r="J79" s="729"/>
    </row>
    <row r="80" spans="1:10" ht="12.75">
      <c r="A80" s="729"/>
      <c r="B80" s="729"/>
      <c r="C80" s="729"/>
      <c r="D80" s="729"/>
      <c r="E80" s="729"/>
      <c r="F80" s="729"/>
      <c r="G80" s="729"/>
      <c r="H80" s="729"/>
      <c r="I80" s="729"/>
      <c r="J80" s="729"/>
    </row>
    <row r="81" spans="1:10" ht="15">
      <c r="A81" s="277" t="s">
        <v>575</v>
      </c>
      <c r="B81" s="271"/>
      <c r="C81" s="270"/>
      <c r="D81" s="270"/>
      <c r="E81" s="270"/>
      <c r="F81" s="270"/>
      <c r="G81" s="270"/>
      <c r="H81" s="270"/>
      <c r="I81" s="278"/>
      <c r="J81" s="278"/>
    </row>
    <row r="82" spans="1:10" ht="12.75">
      <c r="A82" s="272"/>
      <c r="B82" s="197"/>
      <c r="C82" s="197"/>
      <c r="D82" s="197"/>
      <c r="E82" s="197"/>
      <c r="F82" s="197"/>
      <c r="G82" s="197"/>
      <c r="H82" s="197"/>
      <c r="I82" s="279"/>
      <c r="J82" s="279"/>
    </row>
    <row r="83" spans="1:10" ht="12.75">
      <c r="A83" s="197"/>
      <c r="B83" s="197"/>
      <c r="C83" s="197"/>
      <c r="D83" s="197"/>
      <c r="E83" s="197"/>
      <c r="F83" s="197"/>
      <c r="G83" s="197"/>
      <c r="H83" s="197"/>
      <c r="I83" s="279"/>
      <c r="J83" s="280"/>
    </row>
    <row r="84" spans="1:10" ht="12.75">
      <c r="A84" s="281" t="s">
        <v>29</v>
      </c>
      <c r="B84" s="282"/>
      <c r="C84" s="283" t="s">
        <v>572</v>
      </c>
      <c r="D84" s="283"/>
      <c r="E84" s="283"/>
      <c r="F84" s="283"/>
      <c r="G84" s="282"/>
      <c r="H84" s="282"/>
      <c r="I84" s="282"/>
      <c r="J84" s="283" t="s">
        <v>812</v>
      </c>
    </row>
    <row r="85" spans="1:10" ht="12.75">
      <c r="A85" s="284"/>
      <c r="B85" s="284"/>
      <c r="C85" s="285"/>
      <c r="D85" s="286" t="s">
        <v>813</v>
      </c>
      <c r="E85" s="287"/>
      <c r="F85" s="288"/>
      <c r="G85" s="286" t="s">
        <v>705</v>
      </c>
      <c r="H85" s="287"/>
      <c r="I85" s="287"/>
      <c r="J85" s="289"/>
    </row>
    <row r="86" spans="1:10" ht="12.75">
      <c r="A86" s="290"/>
      <c r="B86" s="291"/>
      <c r="C86" s="292" t="s">
        <v>707</v>
      </c>
      <c r="D86" s="293"/>
      <c r="E86" s="294"/>
      <c r="F86" s="295"/>
      <c r="G86" s="296" t="s">
        <v>715</v>
      </c>
      <c r="H86" s="294" t="s">
        <v>487</v>
      </c>
      <c r="I86" s="294"/>
      <c r="J86" s="297" t="s">
        <v>707</v>
      </c>
    </row>
    <row r="87" spans="1:10" ht="12.75">
      <c r="A87" s="292" t="s">
        <v>491</v>
      </c>
      <c r="B87" s="298" t="s">
        <v>814</v>
      </c>
      <c r="C87" s="292" t="s">
        <v>711</v>
      </c>
      <c r="D87" s="299" t="s">
        <v>712</v>
      </c>
      <c r="E87" s="298" t="s">
        <v>713</v>
      </c>
      <c r="F87" s="290"/>
      <c r="G87" s="299" t="s">
        <v>815</v>
      </c>
      <c r="H87" s="298" t="s">
        <v>715</v>
      </c>
      <c r="I87" s="300"/>
      <c r="J87" s="301" t="s">
        <v>711</v>
      </c>
    </row>
    <row r="88" spans="1:10" ht="12.75">
      <c r="A88" s="290"/>
      <c r="B88" s="291"/>
      <c r="C88" s="292" t="s">
        <v>717</v>
      </c>
      <c r="D88" s="299" t="s">
        <v>718</v>
      </c>
      <c r="E88" s="298" t="s">
        <v>718</v>
      </c>
      <c r="F88" s="292" t="s">
        <v>488</v>
      </c>
      <c r="G88" s="302" t="s">
        <v>804</v>
      </c>
      <c r="H88" s="298" t="s">
        <v>713</v>
      </c>
      <c r="I88" s="298" t="s">
        <v>488</v>
      </c>
      <c r="J88" s="301" t="s">
        <v>720</v>
      </c>
    </row>
    <row r="89" spans="1:10" ht="12.75">
      <c r="A89" s="303"/>
      <c r="B89" s="304"/>
      <c r="C89" s="305" t="s">
        <v>816</v>
      </c>
      <c r="D89" s="306"/>
      <c r="E89" s="304"/>
      <c r="F89" s="303"/>
      <c r="G89" s="307" t="s">
        <v>805</v>
      </c>
      <c r="H89" s="304"/>
      <c r="I89" s="304"/>
      <c r="J89" s="308"/>
    </row>
    <row r="90" spans="1:10" ht="12.75">
      <c r="A90" s="309"/>
      <c r="B90" s="204"/>
      <c r="C90" s="310"/>
      <c r="D90" s="311"/>
      <c r="E90" s="273"/>
      <c r="F90" s="204"/>
      <c r="G90" s="312"/>
      <c r="H90" s="204"/>
      <c r="I90" s="313"/>
      <c r="J90" s="314"/>
    </row>
    <row r="91" spans="1:10" ht="12.75">
      <c r="A91" s="291" t="s">
        <v>725</v>
      </c>
      <c r="B91" s="291" t="s">
        <v>817</v>
      </c>
      <c r="C91" s="315">
        <v>2820930</v>
      </c>
      <c r="D91" s="316">
        <v>10300</v>
      </c>
      <c r="E91" s="317">
        <v>0</v>
      </c>
      <c r="F91" s="315">
        <v>10300</v>
      </c>
      <c r="G91" s="316">
        <v>19260</v>
      </c>
      <c r="H91" s="317">
        <v>0</v>
      </c>
      <c r="I91" s="317">
        <v>19260</v>
      </c>
      <c r="J91" s="317">
        <v>2811970</v>
      </c>
    </row>
    <row r="92" spans="1:10" ht="12.75">
      <c r="A92" s="291" t="s">
        <v>487</v>
      </c>
      <c r="B92" s="291" t="s">
        <v>818</v>
      </c>
      <c r="C92" s="315">
        <v>61000</v>
      </c>
      <c r="D92" s="316">
        <v>0</v>
      </c>
      <c r="E92" s="317">
        <v>0</v>
      </c>
      <c r="F92" s="315">
        <v>0</v>
      </c>
      <c r="G92" s="316">
        <v>0</v>
      </c>
      <c r="H92" s="317">
        <v>0</v>
      </c>
      <c r="I92" s="317">
        <v>0</v>
      </c>
      <c r="J92" s="317">
        <v>61000</v>
      </c>
    </row>
    <row r="93" spans="1:10" ht="12.75">
      <c r="A93" s="291" t="s">
        <v>487</v>
      </c>
      <c r="B93" s="291" t="s">
        <v>819</v>
      </c>
      <c r="C93" s="315">
        <v>187625</v>
      </c>
      <c r="D93" s="316">
        <v>0</v>
      </c>
      <c r="E93" s="317">
        <v>0</v>
      </c>
      <c r="F93" s="315">
        <v>0</v>
      </c>
      <c r="G93" s="316">
        <v>4115</v>
      </c>
      <c r="H93" s="317">
        <v>0</v>
      </c>
      <c r="I93" s="317">
        <v>4115</v>
      </c>
      <c r="J93" s="317">
        <v>183510</v>
      </c>
    </row>
    <row r="94" spans="1:10" ht="12.75">
      <c r="A94" s="291" t="s">
        <v>487</v>
      </c>
      <c r="B94" s="291" t="s">
        <v>820</v>
      </c>
      <c r="C94" s="315">
        <v>3497680</v>
      </c>
      <c r="D94" s="316">
        <v>0</v>
      </c>
      <c r="E94" s="317">
        <v>0</v>
      </c>
      <c r="F94" s="315">
        <v>0</v>
      </c>
      <c r="G94" s="316">
        <v>15520</v>
      </c>
      <c r="H94" s="317">
        <v>0</v>
      </c>
      <c r="I94" s="317">
        <v>15520</v>
      </c>
      <c r="J94" s="317">
        <v>3482160</v>
      </c>
    </row>
    <row r="95" spans="1:10" ht="12.75">
      <c r="A95" s="291"/>
      <c r="B95" s="291"/>
      <c r="C95" s="315"/>
      <c r="D95" s="316"/>
      <c r="E95" s="317"/>
      <c r="F95" s="315"/>
      <c r="G95" s="316"/>
      <c r="H95" s="317"/>
      <c r="I95" s="317"/>
      <c r="J95" s="317"/>
    </row>
    <row r="96" spans="1:10" ht="12.75">
      <c r="A96" s="304" t="s">
        <v>487</v>
      </c>
      <c r="B96" s="304" t="s">
        <v>728</v>
      </c>
      <c r="C96" s="318">
        <v>6567235</v>
      </c>
      <c r="D96" s="694">
        <v>10300</v>
      </c>
      <c r="E96" s="320">
        <v>0</v>
      </c>
      <c r="F96" s="318">
        <v>10300</v>
      </c>
      <c r="G96" s="319">
        <v>38895</v>
      </c>
      <c r="H96" s="320">
        <v>0</v>
      </c>
      <c r="I96" s="320">
        <v>38895</v>
      </c>
      <c r="J96" s="320">
        <v>6538640</v>
      </c>
    </row>
    <row r="97" spans="1:10" ht="12.75">
      <c r="A97" s="291" t="s">
        <v>806</v>
      </c>
      <c r="B97" s="291" t="s">
        <v>821</v>
      </c>
      <c r="C97" s="315">
        <v>1951761</v>
      </c>
      <c r="D97" s="316">
        <v>0</v>
      </c>
      <c r="E97" s="317">
        <v>423340</v>
      </c>
      <c r="F97" s="315">
        <v>423340</v>
      </c>
      <c r="G97" s="316">
        <v>38680</v>
      </c>
      <c r="H97" s="317">
        <v>419021</v>
      </c>
      <c r="I97" s="317">
        <v>457701</v>
      </c>
      <c r="J97" s="317">
        <v>1917400</v>
      </c>
    </row>
    <row r="98" spans="1:10" ht="12.75">
      <c r="A98" s="291" t="s">
        <v>487</v>
      </c>
      <c r="B98" s="291" t="s">
        <v>831</v>
      </c>
      <c r="C98" s="315">
        <v>869</v>
      </c>
      <c r="D98" s="316">
        <v>0</v>
      </c>
      <c r="E98" s="317">
        <v>0</v>
      </c>
      <c r="F98" s="315">
        <v>0</v>
      </c>
      <c r="G98" s="316">
        <v>48</v>
      </c>
      <c r="H98" s="317">
        <v>0</v>
      </c>
      <c r="I98" s="317">
        <v>48</v>
      </c>
      <c r="J98" s="317">
        <v>821</v>
      </c>
    </row>
    <row r="99" spans="1:10" ht="12.75">
      <c r="A99" s="291"/>
      <c r="B99" s="291"/>
      <c r="C99" s="315"/>
      <c r="D99" s="316"/>
      <c r="E99" s="317"/>
      <c r="F99" s="315"/>
      <c r="G99" s="316"/>
      <c r="H99" s="317"/>
      <c r="I99" s="317"/>
      <c r="J99" s="317"/>
    </row>
    <row r="100" spans="1:10" ht="12.75">
      <c r="A100" s="304" t="s">
        <v>487</v>
      </c>
      <c r="B100" s="304" t="s">
        <v>728</v>
      </c>
      <c r="C100" s="318">
        <v>1952630</v>
      </c>
      <c r="D100" s="319">
        <v>0</v>
      </c>
      <c r="E100" s="320">
        <v>423340</v>
      </c>
      <c r="F100" s="318">
        <v>423340</v>
      </c>
      <c r="G100" s="319">
        <v>38728</v>
      </c>
      <c r="H100" s="320">
        <v>419021</v>
      </c>
      <c r="I100" s="320">
        <v>457749</v>
      </c>
      <c r="J100" s="320">
        <v>1918221</v>
      </c>
    </row>
    <row r="101" spans="1:10" ht="12.75">
      <c r="A101" s="291" t="s">
        <v>731</v>
      </c>
      <c r="B101" s="291" t="s">
        <v>832</v>
      </c>
      <c r="C101" s="315">
        <v>3290</v>
      </c>
      <c r="D101" s="316">
        <v>0</v>
      </c>
      <c r="E101" s="317">
        <v>0</v>
      </c>
      <c r="F101" s="315">
        <v>0</v>
      </c>
      <c r="G101" s="316">
        <v>619</v>
      </c>
      <c r="H101" s="317">
        <v>0</v>
      </c>
      <c r="I101" s="317">
        <v>619</v>
      </c>
      <c r="J101" s="317">
        <v>2671</v>
      </c>
    </row>
    <row r="102" spans="1:10" ht="12.75">
      <c r="A102" s="291" t="s">
        <v>487</v>
      </c>
      <c r="B102" s="291" t="s">
        <v>833</v>
      </c>
      <c r="C102" s="315">
        <v>239986</v>
      </c>
      <c r="D102" s="316">
        <v>6802</v>
      </c>
      <c r="E102" s="317">
        <v>0</v>
      </c>
      <c r="F102" s="315">
        <v>6802</v>
      </c>
      <c r="G102" s="316">
        <v>8723</v>
      </c>
      <c r="H102" s="317">
        <v>0</v>
      </c>
      <c r="I102" s="317">
        <v>8723</v>
      </c>
      <c r="J102" s="317">
        <v>238065</v>
      </c>
    </row>
    <row r="103" spans="1:10" ht="12.75">
      <c r="A103" s="291" t="s">
        <v>487</v>
      </c>
      <c r="B103" s="291" t="s">
        <v>834</v>
      </c>
      <c r="C103" s="315">
        <v>269498</v>
      </c>
      <c r="D103" s="316">
        <v>0</v>
      </c>
      <c r="E103" s="317">
        <v>0</v>
      </c>
      <c r="F103" s="315">
        <v>0</v>
      </c>
      <c r="G103" s="316">
        <v>2013</v>
      </c>
      <c r="H103" s="317">
        <v>0</v>
      </c>
      <c r="I103" s="317">
        <v>2013</v>
      </c>
      <c r="J103" s="317">
        <v>267485</v>
      </c>
    </row>
    <row r="104" spans="1:10" ht="12.75">
      <c r="A104" s="291" t="s">
        <v>487</v>
      </c>
      <c r="B104" s="291" t="s">
        <v>835</v>
      </c>
      <c r="C104" s="315">
        <v>14775</v>
      </c>
      <c r="D104" s="316">
        <v>0</v>
      </c>
      <c r="E104" s="317">
        <v>0</v>
      </c>
      <c r="F104" s="315">
        <v>0</v>
      </c>
      <c r="G104" s="316">
        <v>0</v>
      </c>
      <c r="H104" s="317">
        <v>0</v>
      </c>
      <c r="I104" s="317">
        <v>0</v>
      </c>
      <c r="J104" s="317">
        <v>14775</v>
      </c>
    </row>
    <row r="105" spans="1:10" ht="12.75">
      <c r="A105" s="291"/>
      <c r="B105" s="291"/>
      <c r="C105" s="315"/>
      <c r="D105" s="316"/>
      <c r="E105" s="317"/>
      <c r="F105" s="315"/>
      <c r="G105" s="316"/>
      <c r="H105" s="317"/>
      <c r="I105" s="317"/>
      <c r="J105" s="317"/>
    </row>
    <row r="106" spans="1:10" ht="12.75">
      <c r="A106" s="304" t="s">
        <v>487</v>
      </c>
      <c r="B106" s="304" t="s">
        <v>728</v>
      </c>
      <c r="C106" s="318">
        <v>527549</v>
      </c>
      <c r="D106" s="694">
        <v>6802</v>
      </c>
      <c r="E106" s="320">
        <v>0</v>
      </c>
      <c r="F106" s="318">
        <v>6802</v>
      </c>
      <c r="G106" s="319">
        <v>11355</v>
      </c>
      <c r="H106" s="320">
        <v>0</v>
      </c>
      <c r="I106" s="320">
        <v>11355</v>
      </c>
      <c r="J106" s="320">
        <v>522996</v>
      </c>
    </row>
    <row r="107" spans="1:10" ht="12.75">
      <c r="A107" s="321" t="s">
        <v>754</v>
      </c>
      <c r="B107" s="321" t="s">
        <v>576</v>
      </c>
      <c r="C107" s="322">
        <v>535</v>
      </c>
      <c r="D107" s="323">
        <v>0</v>
      </c>
      <c r="E107" s="324">
        <v>0</v>
      </c>
      <c r="F107" s="322">
        <v>0</v>
      </c>
      <c r="G107" s="323">
        <v>120</v>
      </c>
      <c r="H107" s="324">
        <v>0</v>
      </c>
      <c r="I107" s="324">
        <v>120</v>
      </c>
      <c r="J107" s="324">
        <v>415</v>
      </c>
    </row>
    <row r="108" spans="1:10" ht="12.75">
      <c r="A108" s="321" t="s">
        <v>758</v>
      </c>
      <c r="B108" s="321" t="s">
        <v>837</v>
      </c>
      <c r="C108" s="322">
        <v>57490</v>
      </c>
      <c r="D108" s="323">
        <v>0</v>
      </c>
      <c r="E108" s="324">
        <v>0</v>
      </c>
      <c r="F108" s="322">
        <v>0</v>
      </c>
      <c r="G108" s="323">
        <v>3630</v>
      </c>
      <c r="H108" s="324">
        <v>0</v>
      </c>
      <c r="I108" s="324">
        <v>3630</v>
      </c>
      <c r="J108" s="324">
        <v>53860</v>
      </c>
    </row>
    <row r="109" spans="1:10" ht="12.75">
      <c r="A109" s="291" t="s">
        <v>807</v>
      </c>
      <c r="B109" s="291" t="s">
        <v>838</v>
      </c>
      <c r="C109" s="315">
        <v>1081</v>
      </c>
      <c r="D109" s="316">
        <v>0</v>
      </c>
      <c r="E109" s="317">
        <v>0</v>
      </c>
      <c r="F109" s="315">
        <v>0</v>
      </c>
      <c r="G109" s="316">
        <v>526</v>
      </c>
      <c r="H109" s="317">
        <v>0</v>
      </c>
      <c r="I109" s="317">
        <v>526</v>
      </c>
      <c r="J109" s="317">
        <v>555</v>
      </c>
    </row>
    <row r="110" spans="1:10" ht="12.75">
      <c r="A110" s="291" t="s">
        <v>487</v>
      </c>
      <c r="B110" s="291" t="s">
        <v>577</v>
      </c>
      <c r="C110" s="315">
        <v>9</v>
      </c>
      <c r="D110" s="316">
        <v>0</v>
      </c>
      <c r="E110" s="317">
        <v>0</v>
      </c>
      <c r="F110" s="315">
        <v>0</v>
      </c>
      <c r="G110" s="316">
        <v>0</v>
      </c>
      <c r="H110" s="317">
        <v>0</v>
      </c>
      <c r="I110" s="317">
        <v>0</v>
      </c>
      <c r="J110" s="317">
        <v>9</v>
      </c>
    </row>
    <row r="111" spans="1:10" ht="12.75">
      <c r="A111" s="291"/>
      <c r="B111" s="291"/>
      <c r="C111" s="315"/>
      <c r="D111" s="316"/>
      <c r="E111" s="317"/>
      <c r="F111" s="315"/>
      <c r="G111" s="316"/>
      <c r="H111" s="317"/>
      <c r="I111" s="317"/>
      <c r="J111" s="317"/>
    </row>
    <row r="112" spans="1:10" ht="12.75">
      <c r="A112" s="304" t="s">
        <v>487</v>
      </c>
      <c r="B112" s="304" t="s">
        <v>728</v>
      </c>
      <c r="C112" s="318">
        <v>1090</v>
      </c>
      <c r="D112" s="319">
        <v>0</v>
      </c>
      <c r="E112" s="320">
        <v>0</v>
      </c>
      <c r="F112" s="318">
        <v>0</v>
      </c>
      <c r="G112" s="319">
        <v>526</v>
      </c>
      <c r="H112" s="320">
        <v>0</v>
      </c>
      <c r="I112" s="320">
        <v>526</v>
      </c>
      <c r="J112" s="320">
        <v>564</v>
      </c>
    </row>
    <row r="113" spans="1:10" ht="12.75">
      <c r="A113" s="291" t="s">
        <v>762</v>
      </c>
      <c r="B113" s="291" t="s">
        <v>840</v>
      </c>
      <c r="C113" s="315">
        <v>16660</v>
      </c>
      <c r="D113" s="316">
        <v>0</v>
      </c>
      <c r="E113" s="317">
        <v>0</v>
      </c>
      <c r="F113" s="315">
        <v>0</v>
      </c>
      <c r="G113" s="316">
        <v>345</v>
      </c>
      <c r="H113" s="317">
        <v>0</v>
      </c>
      <c r="I113" s="317">
        <v>345</v>
      </c>
      <c r="J113" s="317">
        <v>16315</v>
      </c>
    </row>
    <row r="114" spans="1:10" ht="12.75">
      <c r="A114" s="291" t="s">
        <v>487</v>
      </c>
      <c r="B114" s="291" t="s">
        <v>841</v>
      </c>
      <c r="C114" s="315">
        <v>17840</v>
      </c>
      <c r="D114" s="316">
        <v>0</v>
      </c>
      <c r="E114" s="317">
        <v>0</v>
      </c>
      <c r="F114" s="315">
        <v>0</v>
      </c>
      <c r="G114" s="316">
        <v>1935</v>
      </c>
      <c r="H114" s="317">
        <v>0</v>
      </c>
      <c r="I114" s="317">
        <v>1935</v>
      </c>
      <c r="J114" s="317">
        <v>15905</v>
      </c>
    </row>
    <row r="115" spans="1:10" ht="12.75">
      <c r="A115" s="291"/>
      <c r="B115" s="291"/>
      <c r="C115" s="315"/>
      <c r="D115" s="316"/>
      <c r="E115" s="317"/>
      <c r="F115" s="315"/>
      <c r="G115" s="316"/>
      <c r="H115" s="317"/>
      <c r="I115" s="317"/>
      <c r="J115" s="317"/>
    </row>
    <row r="116" spans="1:10" ht="12.75">
      <c r="A116" s="304" t="s">
        <v>487</v>
      </c>
      <c r="B116" s="304" t="s">
        <v>728</v>
      </c>
      <c r="C116" s="318">
        <v>34500</v>
      </c>
      <c r="D116" s="319">
        <v>0</v>
      </c>
      <c r="E116" s="320">
        <v>0</v>
      </c>
      <c r="F116" s="318">
        <v>0</v>
      </c>
      <c r="G116" s="319">
        <v>2280</v>
      </c>
      <c r="H116" s="320">
        <v>0</v>
      </c>
      <c r="I116" s="320">
        <v>2280</v>
      </c>
      <c r="J116" s="320">
        <v>32220</v>
      </c>
    </row>
    <row r="117" spans="1:10" ht="12.75">
      <c r="A117" s="291" t="s">
        <v>766</v>
      </c>
      <c r="B117" s="291" t="s">
        <v>842</v>
      </c>
      <c r="C117" s="315">
        <v>6895</v>
      </c>
      <c r="D117" s="316">
        <v>0</v>
      </c>
      <c r="E117" s="317">
        <v>0</v>
      </c>
      <c r="F117" s="315">
        <v>0</v>
      </c>
      <c r="G117" s="316">
        <v>205</v>
      </c>
      <c r="H117" s="317">
        <v>0</v>
      </c>
      <c r="I117" s="317">
        <v>205</v>
      </c>
      <c r="J117" s="317">
        <v>6690</v>
      </c>
    </row>
    <row r="118" spans="1:10" ht="12.75">
      <c r="A118" s="291" t="s">
        <v>487</v>
      </c>
      <c r="B118" s="291" t="s">
        <v>578</v>
      </c>
      <c r="C118" s="315">
        <v>1821513</v>
      </c>
      <c r="D118" s="316">
        <v>223355</v>
      </c>
      <c r="E118" s="317">
        <v>0</v>
      </c>
      <c r="F118" s="315">
        <v>223355</v>
      </c>
      <c r="G118" s="316">
        <v>32859</v>
      </c>
      <c r="H118" s="317">
        <v>0</v>
      </c>
      <c r="I118" s="317">
        <v>32859</v>
      </c>
      <c r="J118" s="317">
        <v>2012009</v>
      </c>
    </row>
    <row r="119" spans="1:10" ht="12.75">
      <c r="A119" s="291"/>
      <c r="B119" s="291"/>
      <c r="C119" s="315"/>
      <c r="D119" s="316"/>
      <c r="E119" s="317"/>
      <c r="F119" s="315"/>
      <c r="G119" s="316"/>
      <c r="H119" s="317"/>
      <c r="I119" s="317"/>
      <c r="J119" s="317"/>
    </row>
    <row r="120" spans="1:10" ht="12.75">
      <c r="A120" s="304" t="s">
        <v>487</v>
      </c>
      <c r="B120" s="304" t="s">
        <v>728</v>
      </c>
      <c r="C120" s="318">
        <v>1828408</v>
      </c>
      <c r="D120" s="694">
        <v>223355</v>
      </c>
      <c r="E120" s="320">
        <v>0</v>
      </c>
      <c r="F120" s="318">
        <v>223355</v>
      </c>
      <c r="G120" s="319">
        <v>33064</v>
      </c>
      <c r="H120" s="320">
        <v>0</v>
      </c>
      <c r="I120" s="320">
        <v>33064</v>
      </c>
      <c r="J120" s="320">
        <v>2018699</v>
      </c>
    </row>
    <row r="121" spans="1:10" ht="12.75">
      <c r="A121" s="325" t="s">
        <v>1194</v>
      </c>
      <c r="B121" s="325" t="s">
        <v>579</v>
      </c>
      <c r="C121" s="326">
        <v>9782</v>
      </c>
      <c r="D121" s="327">
        <v>0</v>
      </c>
      <c r="E121" s="326">
        <v>0</v>
      </c>
      <c r="F121" s="326">
        <v>0</v>
      </c>
      <c r="G121" s="328">
        <v>450</v>
      </c>
      <c r="H121" s="326">
        <v>0</v>
      </c>
      <c r="I121" s="326">
        <v>450</v>
      </c>
      <c r="J121" s="730">
        <v>9332</v>
      </c>
    </row>
    <row r="122" spans="1:10" ht="12.75">
      <c r="A122" s="330" t="s">
        <v>784</v>
      </c>
      <c r="B122" s="330" t="s">
        <v>580</v>
      </c>
      <c r="C122" s="331">
        <v>22227</v>
      </c>
      <c r="D122" s="332">
        <v>0</v>
      </c>
      <c r="E122" s="331">
        <v>0</v>
      </c>
      <c r="F122" s="331">
        <v>0</v>
      </c>
      <c r="G122" s="333">
        <v>640</v>
      </c>
      <c r="H122" s="331">
        <v>0</v>
      </c>
      <c r="I122" s="331">
        <v>640</v>
      </c>
      <c r="J122" s="731">
        <v>21587</v>
      </c>
    </row>
    <row r="123" spans="1:10" ht="12.75">
      <c r="A123" s="330" t="s">
        <v>487</v>
      </c>
      <c r="B123" s="330" t="s">
        <v>581</v>
      </c>
      <c r="C123" s="331">
        <v>3045</v>
      </c>
      <c r="D123" s="332">
        <v>0</v>
      </c>
      <c r="E123" s="331">
        <v>330</v>
      </c>
      <c r="F123" s="331">
        <v>330</v>
      </c>
      <c r="G123" s="333">
        <v>0</v>
      </c>
      <c r="H123" s="331">
        <v>330</v>
      </c>
      <c r="I123" s="331">
        <v>330</v>
      </c>
      <c r="J123" s="731">
        <v>3045</v>
      </c>
    </row>
    <row r="124" spans="1:10" ht="12.75">
      <c r="A124" s="330" t="s">
        <v>487</v>
      </c>
      <c r="B124" s="330" t="s">
        <v>582</v>
      </c>
      <c r="C124" s="331">
        <v>14760</v>
      </c>
      <c r="D124" s="332">
        <v>0</v>
      </c>
      <c r="E124" s="331">
        <v>8620</v>
      </c>
      <c r="F124" s="331">
        <v>8620</v>
      </c>
      <c r="G124" s="333">
        <v>735</v>
      </c>
      <c r="H124" s="331">
        <v>8620</v>
      </c>
      <c r="I124" s="331">
        <v>9355</v>
      </c>
      <c r="J124" s="731">
        <v>14025</v>
      </c>
    </row>
    <row r="125" spans="1:10" ht="12.75">
      <c r="A125" s="330" t="s">
        <v>487</v>
      </c>
      <c r="B125" s="330" t="s">
        <v>583</v>
      </c>
      <c r="C125" s="331">
        <v>135890</v>
      </c>
      <c r="D125" s="332">
        <v>0</v>
      </c>
      <c r="E125" s="331">
        <v>0</v>
      </c>
      <c r="F125" s="331">
        <v>0</v>
      </c>
      <c r="G125" s="333">
        <v>0</v>
      </c>
      <c r="H125" s="331">
        <v>0</v>
      </c>
      <c r="I125" s="331">
        <v>0</v>
      </c>
      <c r="J125" s="731">
        <v>135890</v>
      </c>
    </row>
    <row r="126" spans="1:10" ht="12.75">
      <c r="A126" s="330" t="s">
        <v>487</v>
      </c>
      <c r="B126" s="330" t="s">
        <v>584</v>
      </c>
      <c r="C126" s="331">
        <v>1888977</v>
      </c>
      <c r="D126" s="332">
        <v>111521</v>
      </c>
      <c r="E126" s="331">
        <v>24009</v>
      </c>
      <c r="F126" s="331">
        <v>135530</v>
      </c>
      <c r="G126" s="333">
        <v>36161</v>
      </c>
      <c r="H126" s="331">
        <v>24009</v>
      </c>
      <c r="I126" s="331">
        <v>60170</v>
      </c>
      <c r="J126" s="731">
        <v>1964337</v>
      </c>
    </row>
    <row r="127" spans="1:10" ht="12.75">
      <c r="A127" s="330" t="s">
        <v>487</v>
      </c>
      <c r="B127" s="330" t="s">
        <v>585</v>
      </c>
      <c r="C127" s="331">
        <v>76150</v>
      </c>
      <c r="D127" s="332">
        <v>0</v>
      </c>
      <c r="E127" s="331">
        <v>1365</v>
      </c>
      <c r="F127" s="331">
        <v>1365</v>
      </c>
      <c r="G127" s="333">
        <v>1845</v>
      </c>
      <c r="H127" s="331">
        <v>1365</v>
      </c>
      <c r="I127" s="331">
        <v>3210</v>
      </c>
      <c r="J127" s="731">
        <v>74305</v>
      </c>
    </row>
    <row r="128" spans="1:10" ht="12.75">
      <c r="A128" s="330" t="s">
        <v>487</v>
      </c>
      <c r="B128" s="330" t="s">
        <v>586</v>
      </c>
      <c r="C128" s="331">
        <v>1520</v>
      </c>
      <c r="D128" s="332">
        <v>39160</v>
      </c>
      <c r="E128" s="331">
        <v>0</v>
      </c>
      <c r="F128" s="331">
        <v>39160</v>
      </c>
      <c r="G128" s="333">
        <v>225</v>
      </c>
      <c r="H128" s="331">
        <v>0</v>
      </c>
      <c r="I128" s="331">
        <v>225</v>
      </c>
      <c r="J128" s="731">
        <v>40455</v>
      </c>
    </row>
    <row r="129" spans="1:10" ht="12.75">
      <c r="A129" s="330" t="s">
        <v>487</v>
      </c>
      <c r="B129" s="330" t="s">
        <v>587</v>
      </c>
      <c r="C129" s="331">
        <v>18275</v>
      </c>
      <c r="D129" s="332">
        <v>6620</v>
      </c>
      <c r="E129" s="331">
        <v>480</v>
      </c>
      <c r="F129" s="331">
        <v>7100</v>
      </c>
      <c r="G129" s="333">
        <v>1105</v>
      </c>
      <c r="H129" s="331">
        <v>480</v>
      </c>
      <c r="I129" s="331">
        <v>1585</v>
      </c>
      <c r="J129" s="731">
        <v>23790</v>
      </c>
    </row>
    <row r="130" spans="1:10" ht="12.75">
      <c r="A130" s="330" t="s">
        <v>487</v>
      </c>
      <c r="B130" s="330" t="s">
        <v>588</v>
      </c>
      <c r="C130" s="331">
        <v>1755</v>
      </c>
      <c r="D130" s="332">
        <v>279</v>
      </c>
      <c r="E130" s="331">
        <v>0</v>
      </c>
      <c r="F130" s="331">
        <v>279</v>
      </c>
      <c r="G130" s="333">
        <v>421</v>
      </c>
      <c r="H130" s="331">
        <v>0</v>
      </c>
      <c r="I130" s="331">
        <v>421</v>
      </c>
      <c r="J130" s="731">
        <v>1613</v>
      </c>
    </row>
    <row r="131" spans="1:10" ht="12.75">
      <c r="A131" s="330" t="s">
        <v>487</v>
      </c>
      <c r="B131" s="330" t="s">
        <v>589</v>
      </c>
      <c r="C131" s="331">
        <v>5685</v>
      </c>
      <c r="D131" s="332">
        <v>0</v>
      </c>
      <c r="E131" s="331">
        <v>0</v>
      </c>
      <c r="F131" s="331">
        <v>0</v>
      </c>
      <c r="G131" s="333">
        <v>415</v>
      </c>
      <c r="H131" s="331">
        <v>0</v>
      </c>
      <c r="I131" s="331">
        <v>415</v>
      </c>
      <c r="J131" s="731">
        <v>5270</v>
      </c>
    </row>
    <row r="132" spans="1:10" ht="12.75">
      <c r="A132" s="330" t="s">
        <v>487</v>
      </c>
      <c r="B132" s="330" t="s">
        <v>590</v>
      </c>
      <c r="C132" s="331">
        <v>902</v>
      </c>
      <c r="D132" s="332">
        <v>0</v>
      </c>
      <c r="E132" s="331">
        <v>310</v>
      </c>
      <c r="F132" s="331">
        <v>310</v>
      </c>
      <c r="G132" s="333">
        <v>742</v>
      </c>
      <c r="H132" s="331">
        <v>310</v>
      </c>
      <c r="I132" s="331">
        <v>1052</v>
      </c>
      <c r="J132" s="731">
        <v>160</v>
      </c>
    </row>
    <row r="133" spans="1:10" ht="12.75">
      <c r="A133" s="330"/>
      <c r="B133" s="330"/>
      <c r="C133" s="331"/>
      <c r="D133" s="332"/>
      <c r="E133" s="331"/>
      <c r="F133" s="331"/>
      <c r="G133" s="333"/>
      <c r="H133" s="331"/>
      <c r="I133" s="331"/>
      <c r="J133" s="731"/>
    </row>
    <row r="134" spans="1:10" ht="12.75">
      <c r="A134" s="335" t="s">
        <v>487</v>
      </c>
      <c r="B134" s="335" t="s">
        <v>728</v>
      </c>
      <c r="C134" s="336">
        <v>2169186</v>
      </c>
      <c r="D134" s="696">
        <v>157580</v>
      </c>
      <c r="E134" s="336">
        <v>35114</v>
      </c>
      <c r="F134" s="336">
        <v>192694</v>
      </c>
      <c r="G134" s="337">
        <v>42289</v>
      </c>
      <c r="H134" s="336">
        <v>35114</v>
      </c>
      <c r="I134" s="336">
        <v>77403</v>
      </c>
      <c r="J134" s="732">
        <v>2284477</v>
      </c>
    </row>
    <row r="135" spans="1:10" ht="12.75">
      <c r="A135" s="330" t="s">
        <v>788</v>
      </c>
      <c r="B135" s="330" t="s">
        <v>591</v>
      </c>
      <c r="C135" s="331">
        <v>21630</v>
      </c>
      <c r="D135" s="332">
        <v>0</v>
      </c>
      <c r="E135" s="331">
        <v>0</v>
      </c>
      <c r="F135" s="331">
        <v>0</v>
      </c>
      <c r="G135" s="333">
        <v>2558</v>
      </c>
      <c r="H135" s="331">
        <v>0</v>
      </c>
      <c r="I135" s="331">
        <v>2558</v>
      </c>
      <c r="J135" s="731">
        <v>19072</v>
      </c>
    </row>
    <row r="136" spans="1:10" ht="12.75">
      <c r="A136" s="330" t="s">
        <v>487</v>
      </c>
      <c r="B136" s="330" t="s">
        <v>592</v>
      </c>
      <c r="C136" s="331">
        <v>155059</v>
      </c>
      <c r="D136" s="332">
        <v>0</v>
      </c>
      <c r="E136" s="331">
        <v>0</v>
      </c>
      <c r="F136" s="331">
        <v>0</v>
      </c>
      <c r="G136" s="333">
        <v>3992</v>
      </c>
      <c r="H136" s="331">
        <v>0</v>
      </c>
      <c r="I136" s="331">
        <v>3992</v>
      </c>
      <c r="J136" s="731">
        <v>151067</v>
      </c>
    </row>
    <row r="137" spans="1:10" ht="12.75">
      <c r="A137" s="330"/>
      <c r="B137" s="330"/>
      <c r="C137" s="331"/>
      <c r="D137" s="332"/>
      <c r="E137" s="331"/>
      <c r="F137" s="331"/>
      <c r="G137" s="333"/>
      <c r="H137" s="331"/>
      <c r="I137" s="331"/>
      <c r="J137" s="731"/>
    </row>
    <row r="138" spans="1:10" ht="13.5" thickBot="1">
      <c r="A138" s="339" t="s">
        <v>487</v>
      </c>
      <c r="B138" s="339" t="s">
        <v>728</v>
      </c>
      <c r="C138" s="340">
        <v>176689</v>
      </c>
      <c r="D138" s="733">
        <v>0</v>
      </c>
      <c r="E138" s="340">
        <v>0</v>
      </c>
      <c r="F138" s="340">
        <v>0</v>
      </c>
      <c r="G138" s="341">
        <v>6550</v>
      </c>
      <c r="H138" s="340">
        <v>0</v>
      </c>
      <c r="I138" s="340">
        <v>6550</v>
      </c>
      <c r="J138" s="734">
        <v>170139</v>
      </c>
    </row>
    <row r="139" spans="1:10" ht="13.5" thickTop="1">
      <c r="A139" s="304" t="s">
        <v>797</v>
      </c>
      <c r="B139" s="304"/>
      <c r="C139" s="735">
        <v>13325094</v>
      </c>
      <c r="D139" s="741">
        <v>398037</v>
      </c>
      <c r="E139" s="735">
        <v>458454</v>
      </c>
      <c r="F139" s="736">
        <v>856491</v>
      </c>
      <c r="G139" s="737">
        <v>177887</v>
      </c>
      <c r="H139" s="735">
        <v>454135</v>
      </c>
      <c r="I139" s="735">
        <v>632022</v>
      </c>
      <c r="J139" s="738">
        <v>13549563</v>
      </c>
    </row>
    <row r="140" spans="1:10" ht="12.75">
      <c r="A140" s="285"/>
      <c r="B140" s="282"/>
      <c r="C140" s="346"/>
      <c r="D140" s="346"/>
      <c r="E140" s="346"/>
      <c r="F140" s="346"/>
      <c r="G140" s="346"/>
      <c r="H140" s="346"/>
      <c r="I140" s="346"/>
      <c r="J140" s="739"/>
    </row>
    <row r="141" spans="1:10" ht="12.75">
      <c r="A141" s="348" t="s">
        <v>593</v>
      </c>
      <c r="B141" s="349"/>
      <c r="C141" s="349"/>
      <c r="D141" s="349"/>
      <c r="E141" s="350"/>
      <c r="F141" s="354" t="s">
        <v>594</v>
      </c>
      <c r="G141" s="349"/>
      <c r="H141" s="349"/>
      <c r="I141" s="349"/>
      <c r="J141" s="352"/>
    </row>
    <row r="142" spans="1:10" ht="12.75">
      <c r="A142" s="348" t="s">
        <v>595</v>
      </c>
      <c r="B142" s="349"/>
      <c r="C142" s="349"/>
      <c r="D142" s="349"/>
      <c r="E142" s="353"/>
      <c r="F142" s="354" t="s">
        <v>596</v>
      </c>
      <c r="G142" s="349"/>
      <c r="H142" s="349"/>
      <c r="I142" s="349"/>
      <c r="J142" s="352"/>
    </row>
    <row r="143" spans="1:10" ht="12.75">
      <c r="A143" s="348" t="s">
        <v>597</v>
      </c>
      <c r="B143" s="349"/>
      <c r="C143" s="349"/>
      <c r="D143" s="349"/>
      <c r="E143" s="353"/>
      <c r="F143" s="354" t="s">
        <v>598</v>
      </c>
      <c r="G143" s="349"/>
      <c r="H143" s="349"/>
      <c r="I143" s="349"/>
      <c r="J143" s="352"/>
    </row>
    <row r="144" spans="1:10" ht="12.75">
      <c r="A144" s="348" t="s">
        <v>599</v>
      </c>
      <c r="B144" s="349"/>
      <c r="C144" s="349"/>
      <c r="D144" s="349"/>
      <c r="E144" s="353"/>
      <c r="F144" s="351" t="s">
        <v>600</v>
      </c>
      <c r="G144" s="349"/>
      <c r="H144" s="349"/>
      <c r="I144" s="349"/>
      <c r="J144" s="352"/>
    </row>
    <row r="145" spans="1:10" ht="12.75">
      <c r="A145" s="348" t="s">
        <v>601</v>
      </c>
      <c r="B145" s="349"/>
      <c r="C145" s="349"/>
      <c r="D145" s="349"/>
      <c r="E145" s="353"/>
      <c r="F145" s="351"/>
      <c r="G145" s="349"/>
      <c r="H145" s="349"/>
      <c r="I145" s="349"/>
      <c r="J145" s="352"/>
    </row>
    <row r="146" spans="1:10" ht="12.75">
      <c r="A146" s="348"/>
      <c r="B146" s="355"/>
      <c r="C146" s="355"/>
      <c r="D146" s="355"/>
      <c r="E146" s="350"/>
      <c r="F146" s="351"/>
      <c r="G146" s="355"/>
      <c r="H146" s="355"/>
      <c r="I146" s="355"/>
      <c r="J146" s="352"/>
    </row>
    <row r="147" spans="1:10" ht="12.75">
      <c r="A147" s="356"/>
      <c r="B147" s="357"/>
      <c r="C147" s="357"/>
      <c r="D147" s="357"/>
      <c r="E147" s="358"/>
      <c r="F147" s="359"/>
      <c r="G147" s="357"/>
      <c r="H147" s="357"/>
      <c r="I147" s="357"/>
      <c r="J147" s="740"/>
    </row>
    <row r="149" ht="12.75">
      <c r="A149" s="416" t="s">
        <v>602</v>
      </c>
    </row>
    <row r="150" ht="12.75">
      <c r="A150" t="s">
        <v>603</v>
      </c>
    </row>
    <row r="152" spans="1:2" ht="12.75">
      <c r="A152" s="664" t="s">
        <v>324</v>
      </c>
      <c r="B152" s="698"/>
    </row>
  </sheetData>
  <hyperlinks>
    <hyperlink ref="A69" r:id="rId1" display="http://www.fhwa.dot.gov/policyinformation/statistics/2007/xls/lgb2t.xls"/>
    <hyperlink ref="A149" r:id="rId2" display="http://www.fhwa.dot.gov/policyinformation/statistics/2008/xls/lgb2t.xls"/>
  </hyperlinks>
  <printOptions/>
  <pageMargins left="0.75" right="0.75" top="1" bottom="1" header="0.5" footer="0.5"/>
  <pageSetup fitToHeight="1" fitToWidth="1" horizontalDpi="300" verticalDpi="300" orientation="landscape" scale="63" r:id="rId3"/>
</worksheet>
</file>

<file path=xl/worksheets/sheet5.xml><?xml version="1.0" encoding="utf-8"?>
<worksheet xmlns="http://schemas.openxmlformats.org/spreadsheetml/2006/main" xmlns:r="http://schemas.openxmlformats.org/officeDocument/2006/relationships">
  <dimension ref="A1:AH94"/>
  <sheetViews>
    <sheetView workbookViewId="0" topLeftCell="J15">
      <selection activeCell="Y44" sqref="Y44"/>
    </sheetView>
  </sheetViews>
  <sheetFormatPr defaultColWidth="9.140625" defaultRowHeight="12.75"/>
  <cols>
    <col min="1" max="1" width="32.00390625" style="0" bestFit="1" customWidth="1"/>
    <col min="2" max="4" width="20.7109375" style="0" customWidth="1"/>
    <col min="5" max="6" width="14.28125" style="0" bestFit="1" customWidth="1"/>
    <col min="7" max="14" width="11.28125" style="0" bestFit="1" customWidth="1"/>
    <col min="15" max="15" width="9.8515625" style="0" bestFit="1" customWidth="1"/>
    <col min="16" max="19" width="11.28125" style="0" bestFit="1" customWidth="1"/>
    <col min="21" max="21" width="17.421875" style="0" bestFit="1" customWidth="1"/>
    <col min="22" max="22" width="2.7109375" style="0" customWidth="1"/>
    <col min="24" max="24" width="1.7109375" style="0" customWidth="1"/>
    <col min="26" max="26" width="2.7109375" style="0" customWidth="1"/>
    <col min="28" max="28" width="1.7109375" style="0" customWidth="1"/>
    <col min="30" max="30" width="2.7109375" style="0" customWidth="1"/>
    <col min="31" max="31" width="5.8515625" style="0" customWidth="1"/>
    <col min="33" max="34" width="9.7109375" style="0" bestFit="1" customWidth="1"/>
  </cols>
  <sheetData>
    <row r="1" spans="1:19" ht="17.25" thickTop="1">
      <c r="A1" s="365" t="s">
        <v>995</v>
      </c>
      <c r="B1" s="366"/>
      <c r="C1" s="366"/>
      <c r="D1" s="366"/>
      <c r="E1" s="366"/>
      <c r="F1" s="366"/>
      <c r="G1" s="366"/>
      <c r="H1" s="366"/>
      <c r="I1" s="366"/>
      <c r="J1" s="366"/>
      <c r="K1" s="366"/>
      <c r="L1" s="366"/>
      <c r="M1" s="366"/>
      <c r="N1" s="366"/>
      <c r="O1" s="366"/>
      <c r="P1" s="366"/>
      <c r="Q1" s="366"/>
      <c r="R1" s="366"/>
      <c r="S1" s="367"/>
    </row>
    <row r="2" spans="1:19" ht="15.75">
      <c r="A2" s="368"/>
      <c r="B2" s="369"/>
      <c r="C2" s="369"/>
      <c r="D2" s="369"/>
      <c r="E2" s="369"/>
      <c r="F2" s="369"/>
      <c r="G2" s="369"/>
      <c r="H2" s="369"/>
      <c r="I2" s="369"/>
      <c r="J2" s="369"/>
      <c r="K2" s="369"/>
      <c r="L2" s="369"/>
      <c r="M2" s="369"/>
      <c r="N2" s="369"/>
      <c r="O2" s="369"/>
      <c r="P2" s="369"/>
      <c r="Q2" s="369"/>
      <c r="R2" s="369"/>
      <c r="S2" s="370"/>
    </row>
    <row r="3" spans="1:19" ht="15.75">
      <c r="A3" s="371" t="s">
        <v>996</v>
      </c>
      <c r="B3" s="369"/>
      <c r="C3" s="369"/>
      <c r="D3" s="369"/>
      <c r="E3" s="369"/>
      <c r="F3" s="369"/>
      <c r="G3" s="369"/>
      <c r="H3" s="369"/>
      <c r="I3" s="369"/>
      <c r="J3" s="369"/>
      <c r="K3" s="369"/>
      <c r="L3" s="369"/>
      <c r="M3" s="369"/>
      <c r="N3" s="369"/>
      <c r="O3" s="369"/>
      <c r="P3" s="369"/>
      <c r="Q3" s="369"/>
      <c r="R3" s="369"/>
      <c r="S3" s="370"/>
    </row>
    <row r="4" spans="1:19" ht="15.75">
      <c r="A4" s="372"/>
      <c r="B4" s="373"/>
      <c r="C4" s="373"/>
      <c r="D4" s="373"/>
      <c r="E4" s="373"/>
      <c r="F4" s="373"/>
      <c r="G4" s="373"/>
      <c r="H4" s="373"/>
      <c r="I4" s="373"/>
      <c r="J4" s="373"/>
      <c r="K4" s="373"/>
      <c r="L4" s="374"/>
      <c r="M4" s="369"/>
      <c r="N4" s="369"/>
      <c r="O4" s="369"/>
      <c r="P4" s="369"/>
      <c r="Q4" s="369"/>
      <c r="R4" s="369"/>
      <c r="S4" s="370"/>
    </row>
    <row r="5" spans="1:19" ht="15.75">
      <c r="A5" s="923" t="s">
        <v>808</v>
      </c>
      <c r="B5" s="375"/>
      <c r="C5" s="376"/>
      <c r="D5" s="377"/>
      <c r="E5" s="926">
        <v>2007</v>
      </c>
      <c r="F5" s="914"/>
      <c r="G5" s="914"/>
      <c r="H5" s="914"/>
      <c r="I5" s="914"/>
      <c r="J5" s="914"/>
      <c r="K5" s="914"/>
      <c r="L5" s="914"/>
      <c r="M5" s="928">
        <v>2007</v>
      </c>
      <c r="N5" s="914"/>
      <c r="O5" s="914"/>
      <c r="P5" s="914"/>
      <c r="Q5" s="914"/>
      <c r="R5" s="914"/>
      <c r="S5" s="917"/>
    </row>
    <row r="6" spans="1:19" ht="15.75">
      <c r="A6" s="924"/>
      <c r="B6" s="378"/>
      <c r="C6" s="379"/>
      <c r="D6" s="380"/>
      <c r="E6" s="927"/>
      <c r="F6" s="916"/>
      <c r="G6" s="916"/>
      <c r="H6" s="916"/>
      <c r="I6" s="916"/>
      <c r="J6" s="916"/>
      <c r="K6" s="916"/>
      <c r="L6" s="916"/>
      <c r="M6" s="916"/>
      <c r="N6" s="916"/>
      <c r="O6" s="916"/>
      <c r="P6" s="916"/>
      <c r="Q6" s="916"/>
      <c r="R6" s="916"/>
      <c r="S6" s="919"/>
    </row>
    <row r="7" spans="1:19" ht="12.75">
      <c r="A7" s="924"/>
      <c r="B7" s="929" t="s">
        <v>997</v>
      </c>
      <c r="C7" s="929" t="s">
        <v>998</v>
      </c>
      <c r="D7" s="931" t="s">
        <v>999</v>
      </c>
      <c r="E7" s="933" t="s">
        <v>1000</v>
      </c>
      <c r="F7" s="936" t="s">
        <v>1001</v>
      </c>
      <c r="G7" s="920" t="s">
        <v>1002</v>
      </c>
      <c r="H7" s="914" t="s">
        <v>1003</v>
      </c>
      <c r="I7" s="914" t="s">
        <v>1004</v>
      </c>
      <c r="J7" s="914" t="s">
        <v>1005</v>
      </c>
      <c r="K7" s="914" t="s">
        <v>1006</v>
      </c>
      <c r="L7" s="914" t="s">
        <v>1007</v>
      </c>
      <c r="M7" s="920" t="s">
        <v>1008</v>
      </c>
      <c r="N7" s="914" t="s">
        <v>1009</v>
      </c>
      <c r="O7" s="914" t="s">
        <v>1010</v>
      </c>
      <c r="P7" s="914" t="s">
        <v>1011</v>
      </c>
      <c r="Q7" s="914" t="s">
        <v>1012</v>
      </c>
      <c r="R7" s="914" t="s">
        <v>1013</v>
      </c>
      <c r="S7" s="917" t="s">
        <v>1014</v>
      </c>
    </row>
    <row r="8" spans="1:19" ht="12.75">
      <c r="A8" s="924"/>
      <c r="B8" s="930"/>
      <c r="C8" s="930"/>
      <c r="D8" s="932"/>
      <c r="E8" s="934"/>
      <c r="F8" s="937"/>
      <c r="G8" s="921"/>
      <c r="H8" s="915"/>
      <c r="I8" s="915"/>
      <c r="J8" s="915"/>
      <c r="K8" s="915"/>
      <c r="L8" s="915"/>
      <c r="M8" s="921"/>
      <c r="N8" s="915"/>
      <c r="O8" s="915"/>
      <c r="P8" s="915"/>
      <c r="Q8" s="915"/>
      <c r="R8" s="915"/>
      <c r="S8" s="918"/>
    </row>
    <row r="9" spans="1:19" ht="12.75">
      <c r="A9" s="924"/>
      <c r="B9" s="930"/>
      <c r="C9" s="930"/>
      <c r="D9" s="932"/>
      <c r="E9" s="934"/>
      <c r="F9" s="937"/>
      <c r="G9" s="921"/>
      <c r="H9" s="915"/>
      <c r="I9" s="915"/>
      <c r="J9" s="915"/>
      <c r="K9" s="915"/>
      <c r="L9" s="915"/>
      <c r="M9" s="921"/>
      <c r="N9" s="915"/>
      <c r="O9" s="915"/>
      <c r="P9" s="915"/>
      <c r="Q9" s="915"/>
      <c r="R9" s="915"/>
      <c r="S9" s="918"/>
    </row>
    <row r="10" spans="1:29" ht="15.75">
      <c r="A10" s="924"/>
      <c r="B10" s="381"/>
      <c r="C10" s="381"/>
      <c r="D10" s="382"/>
      <c r="E10" s="934"/>
      <c r="F10" s="937"/>
      <c r="G10" s="921"/>
      <c r="H10" s="915"/>
      <c r="I10" s="915"/>
      <c r="J10" s="915"/>
      <c r="K10" s="915"/>
      <c r="L10" s="915"/>
      <c r="M10" s="921"/>
      <c r="N10" s="915"/>
      <c r="O10" s="915"/>
      <c r="P10" s="915"/>
      <c r="Q10" s="915"/>
      <c r="R10" s="915"/>
      <c r="S10" s="918"/>
      <c r="AA10" s="364" t="s">
        <v>1015</v>
      </c>
      <c r="AB10" s="364"/>
      <c r="AC10" s="364"/>
    </row>
    <row r="11" spans="1:29" ht="15.75">
      <c r="A11" s="924"/>
      <c r="B11" s="369"/>
      <c r="C11" s="369"/>
      <c r="D11" s="383"/>
      <c r="E11" s="934"/>
      <c r="F11" s="937"/>
      <c r="G11" s="921"/>
      <c r="H11" s="915"/>
      <c r="I11" s="915"/>
      <c r="J11" s="915"/>
      <c r="K11" s="915"/>
      <c r="L11" s="915"/>
      <c r="M11" s="921"/>
      <c r="N11" s="915"/>
      <c r="O11" s="915"/>
      <c r="P11" s="915"/>
      <c r="Q11" s="915"/>
      <c r="R11" s="915"/>
      <c r="S11" s="918"/>
      <c r="W11" s="160" t="s">
        <v>1016</v>
      </c>
      <c r="X11" s="160"/>
      <c r="Y11" s="160"/>
      <c r="AA11" s="160" t="s">
        <v>1017</v>
      </c>
      <c r="AB11" s="160"/>
      <c r="AC11" s="160"/>
    </row>
    <row r="12" spans="1:31" ht="15.75">
      <c r="A12" s="925"/>
      <c r="B12" s="384"/>
      <c r="C12" s="384"/>
      <c r="D12" s="385"/>
      <c r="E12" s="935"/>
      <c r="F12" s="938"/>
      <c r="G12" s="922"/>
      <c r="H12" s="916"/>
      <c r="I12" s="916"/>
      <c r="J12" s="916"/>
      <c r="K12" s="916"/>
      <c r="L12" s="916"/>
      <c r="M12" s="922"/>
      <c r="N12" s="916"/>
      <c r="O12" s="916"/>
      <c r="P12" s="916"/>
      <c r="Q12" s="916"/>
      <c r="R12" s="916"/>
      <c r="S12" s="919"/>
      <c r="W12" s="157" t="s">
        <v>1018</v>
      </c>
      <c r="Y12" s="157" t="s">
        <v>1019</v>
      </c>
      <c r="AA12" s="157" t="s">
        <v>1018</v>
      </c>
      <c r="AC12" s="157" t="s">
        <v>1019</v>
      </c>
      <c r="AE12" s="157" t="s">
        <v>565</v>
      </c>
    </row>
    <row r="13" spans="1:31" ht="16.5">
      <c r="A13" s="386" t="s">
        <v>1020</v>
      </c>
      <c r="B13" s="387" t="s">
        <v>1021</v>
      </c>
      <c r="C13" s="387" t="s">
        <v>1022</v>
      </c>
      <c r="D13" s="388" t="s">
        <v>1023</v>
      </c>
      <c r="E13" s="389">
        <v>4506804.232962001</v>
      </c>
      <c r="F13" s="390">
        <v>4980406.870286</v>
      </c>
      <c r="G13" s="390">
        <v>946504.1750450002</v>
      </c>
      <c r="H13" s="390">
        <v>124956.44981999997</v>
      </c>
      <c r="I13" s="390">
        <v>115531.23310200001</v>
      </c>
      <c r="J13" s="390">
        <v>540745.5008380001</v>
      </c>
      <c r="K13" s="390">
        <v>604553.8515130001</v>
      </c>
      <c r="L13" s="391">
        <v>249860.49244099998</v>
      </c>
      <c r="M13" s="392">
        <v>545780.529975</v>
      </c>
      <c r="N13" s="392">
        <v>235056.003986</v>
      </c>
      <c r="O13" s="392">
        <v>92116.18140500001</v>
      </c>
      <c r="P13" s="392">
        <v>602516.0669409998</v>
      </c>
      <c r="Q13" s="392">
        <v>126231.22722599999</v>
      </c>
      <c r="R13" s="392">
        <v>322952.52066999994</v>
      </c>
      <c r="S13" s="393">
        <v>473602.6373239999</v>
      </c>
      <c r="AE13" s="158"/>
    </row>
    <row r="14" spans="1:31" ht="15.75">
      <c r="A14" s="394"/>
      <c r="B14" s="369"/>
      <c r="C14" s="369"/>
      <c r="D14" s="383"/>
      <c r="E14" s="395"/>
      <c r="F14" s="396"/>
      <c r="G14" s="396"/>
      <c r="H14" s="396"/>
      <c r="I14" s="396"/>
      <c r="J14" s="396"/>
      <c r="K14" s="396"/>
      <c r="L14" s="397"/>
      <c r="M14" s="399"/>
      <c r="N14" s="399"/>
      <c r="O14" s="399"/>
      <c r="P14" s="399"/>
      <c r="Q14" s="399"/>
      <c r="R14" s="399"/>
      <c r="S14" s="400"/>
      <c r="AE14" s="158"/>
    </row>
    <row r="15" spans="1:34" ht="15.75">
      <c r="A15" s="394" t="s">
        <v>1024</v>
      </c>
      <c r="B15" s="369" t="s">
        <v>1025</v>
      </c>
      <c r="C15" s="369" t="s">
        <v>1026</v>
      </c>
      <c r="D15" s="401" t="s">
        <v>1027</v>
      </c>
      <c r="E15" s="402">
        <v>70747.748566</v>
      </c>
      <c r="F15" s="397">
        <v>76624.125218</v>
      </c>
      <c r="G15" s="397">
        <v>15502.242736</v>
      </c>
      <c r="H15" s="397">
        <v>1871.362358</v>
      </c>
      <c r="I15" s="397">
        <v>1056.445003</v>
      </c>
      <c r="J15" s="397">
        <v>9528.130002</v>
      </c>
      <c r="K15" s="397">
        <v>7521.215187</v>
      </c>
      <c r="L15" s="397">
        <v>4285.128967</v>
      </c>
      <c r="M15" s="397">
        <v>10128.579654</v>
      </c>
      <c r="N15" s="397">
        <v>3003.253922</v>
      </c>
      <c r="O15" s="397">
        <v>975.024823</v>
      </c>
      <c r="P15" s="397">
        <v>11789.088965</v>
      </c>
      <c r="Q15" s="397">
        <v>1723.857409</v>
      </c>
      <c r="R15" s="397">
        <v>3363.41954</v>
      </c>
      <c r="S15" s="403">
        <v>5876.376652</v>
      </c>
      <c r="U15" t="s">
        <v>1028</v>
      </c>
      <c r="W15" s="404">
        <v>0.04</v>
      </c>
      <c r="X15" s="404"/>
      <c r="Y15" s="404"/>
      <c r="AA15" s="156">
        <f>+G15*W15</f>
        <v>620.08970944</v>
      </c>
      <c r="AB15" s="156"/>
      <c r="AC15" s="156"/>
      <c r="AE15" s="158"/>
      <c r="AG15" s="700">
        <v>620089.70944</v>
      </c>
      <c r="AH15" s="700"/>
    </row>
    <row r="16" spans="1:34" ht="15.75">
      <c r="A16" s="394" t="s">
        <v>1029</v>
      </c>
      <c r="B16" s="369" t="s">
        <v>1030</v>
      </c>
      <c r="C16" s="369" t="s">
        <v>1031</v>
      </c>
      <c r="D16" s="401" t="s">
        <v>1032</v>
      </c>
      <c r="E16" s="402">
        <v>11328.670253</v>
      </c>
      <c r="F16" s="397">
        <v>12644.753838</v>
      </c>
      <c r="G16" s="397">
        <v>2110.278735</v>
      </c>
      <c r="H16" s="397">
        <v>262.340856</v>
      </c>
      <c r="I16" s="397">
        <v>224.822217</v>
      </c>
      <c r="J16" s="397">
        <v>1258.547174</v>
      </c>
      <c r="K16" s="397">
        <v>1873.250165</v>
      </c>
      <c r="L16" s="397">
        <v>202.078718</v>
      </c>
      <c r="M16" s="397">
        <v>1258.281466</v>
      </c>
      <c r="N16" s="397">
        <v>439.333351</v>
      </c>
      <c r="O16" s="397">
        <v>338.66877</v>
      </c>
      <c r="P16" s="397">
        <v>2387.384809</v>
      </c>
      <c r="Q16" s="397">
        <v>437.526297</v>
      </c>
      <c r="R16" s="397">
        <v>536.157695</v>
      </c>
      <c r="S16" s="403">
        <v>1316.083585</v>
      </c>
      <c r="U16" t="s">
        <v>1033</v>
      </c>
      <c r="W16" s="404"/>
      <c r="X16" s="404"/>
      <c r="Y16" s="404"/>
      <c r="AA16" s="155"/>
      <c r="AC16" s="155"/>
      <c r="AE16" s="158"/>
      <c r="AG16" s="700"/>
      <c r="AH16" s="700"/>
    </row>
    <row r="17" spans="1:34" ht="15.75">
      <c r="A17" s="394" t="s">
        <v>1034</v>
      </c>
      <c r="B17" s="369" t="s">
        <v>1035</v>
      </c>
      <c r="C17" s="369" t="s">
        <v>1036</v>
      </c>
      <c r="D17" s="401" t="s">
        <v>1037</v>
      </c>
      <c r="E17" s="402">
        <v>109696.099354</v>
      </c>
      <c r="F17" s="397">
        <v>119670.907863</v>
      </c>
      <c r="G17" s="397">
        <v>23769.01789</v>
      </c>
      <c r="H17" s="397">
        <v>4024.865033</v>
      </c>
      <c r="I17" s="397">
        <v>3364.369724</v>
      </c>
      <c r="J17" s="397">
        <v>11957.421994</v>
      </c>
      <c r="K17" s="397">
        <v>13000.496558</v>
      </c>
      <c r="L17" s="397">
        <v>4566.848591</v>
      </c>
      <c r="M17" s="397">
        <v>13349.881347</v>
      </c>
      <c r="N17" s="397">
        <v>4146.176186</v>
      </c>
      <c r="O17" s="397">
        <v>2325.611344</v>
      </c>
      <c r="P17" s="397">
        <v>16133.294409</v>
      </c>
      <c r="Q17" s="397">
        <v>2720.127362</v>
      </c>
      <c r="R17" s="397">
        <v>10337.988916</v>
      </c>
      <c r="S17" s="403">
        <v>9974.808509</v>
      </c>
      <c r="U17" t="s">
        <v>1038</v>
      </c>
      <c r="W17" s="404">
        <v>0.056</v>
      </c>
      <c r="X17" s="404"/>
      <c r="Y17" s="404"/>
      <c r="AA17" s="155">
        <f aca="true" t="shared" si="0" ref="AA17:AA65">+G17*W17</f>
        <v>1331.06500184</v>
      </c>
      <c r="AC17" s="155"/>
      <c r="AE17" s="158"/>
      <c r="AG17" s="700">
        <v>1331065.0018399998</v>
      </c>
      <c r="AH17" s="700"/>
    </row>
    <row r="18" spans="1:34" ht="15.75">
      <c r="A18" s="394" t="s">
        <v>1039</v>
      </c>
      <c r="B18" s="369" t="s">
        <v>1040</v>
      </c>
      <c r="C18" s="369" t="s">
        <v>1041</v>
      </c>
      <c r="D18" s="401" t="s">
        <v>1042</v>
      </c>
      <c r="E18" s="402">
        <v>40461.176173</v>
      </c>
      <c r="F18" s="397">
        <v>43820.790978</v>
      </c>
      <c r="G18" s="397">
        <v>9002.255643</v>
      </c>
      <c r="H18" s="397">
        <v>830.133869</v>
      </c>
      <c r="I18" s="397">
        <v>558.669075</v>
      </c>
      <c r="J18" s="397">
        <v>5887.81356</v>
      </c>
      <c r="K18" s="397">
        <v>3624.522307</v>
      </c>
      <c r="L18" s="397">
        <v>2035.658745</v>
      </c>
      <c r="M18" s="397">
        <v>6234.188715</v>
      </c>
      <c r="N18" s="397">
        <v>1323.943036</v>
      </c>
      <c r="O18" s="397">
        <v>583.919249</v>
      </c>
      <c r="P18" s="397">
        <v>8176.183939</v>
      </c>
      <c r="Q18" s="397">
        <v>1159.837157</v>
      </c>
      <c r="R18" s="397">
        <v>1044.050878</v>
      </c>
      <c r="S18" s="403">
        <v>3359.614805</v>
      </c>
      <c r="U18" t="s">
        <v>1043</v>
      </c>
      <c r="W18" s="404">
        <v>0.06</v>
      </c>
      <c r="X18" s="404"/>
      <c r="Y18" s="404"/>
      <c r="AA18" s="155">
        <f t="shared" si="0"/>
        <v>540.13533858</v>
      </c>
      <c r="AC18" s="155"/>
      <c r="AE18" s="158"/>
      <c r="AG18" s="700">
        <v>540135.3385800001</v>
      </c>
      <c r="AH18" s="700"/>
    </row>
    <row r="19" spans="1:34" ht="15.75">
      <c r="A19" s="394" t="s">
        <v>1044</v>
      </c>
      <c r="B19" s="369" t="s">
        <v>1045</v>
      </c>
      <c r="C19" s="369" t="s">
        <v>1046</v>
      </c>
      <c r="D19" s="401" t="s">
        <v>1047</v>
      </c>
      <c r="E19" s="402">
        <v>546259.808324</v>
      </c>
      <c r="F19" s="397">
        <v>606946.219503</v>
      </c>
      <c r="G19" s="397">
        <v>122764.441301</v>
      </c>
      <c r="H19" s="397">
        <v>16891.795192</v>
      </c>
      <c r="I19" s="397">
        <v>20434.264044</v>
      </c>
      <c r="J19" s="397">
        <v>63532.845321</v>
      </c>
      <c r="K19" s="397">
        <v>80414.073102</v>
      </c>
      <c r="L19" s="397">
        <v>25962.978524</v>
      </c>
      <c r="M19" s="397">
        <v>49634.121043</v>
      </c>
      <c r="N19" s="397">
        <v>32322.30887</v>
      </c>
      <c r="O19" s="397">
        <v>11886.819903</v>
      </c>
      <c r="P19" s="397">
        <v>72050.85808</v>
      </c>
      <c r="Q19" s="397">
        <v>14443.322543</v>
      </c>
      <c r="R19" s="397">
        <v>35921.980401</v>
      </c>
      <c r="S19" s="403">
        <v>60686.411179</v>
      </c>
      <c r="U19" t="s">
        <v>725</v>
      </c>
      <c r="W19" s="404">
        <v>0.0725</v>
      </c>
      <c r="X19" s="404"/>
      <c r="Y19" s="404">
        <v>0.06</v>
      </c>
      <c r="AA19" s="155">
        <f t="shared" si="0"/>
        <v>8900.4219943225</v>
      </c>
      <c r="AC19" s="156">
        <f>+M19*Y19</f>
        <v>2978.04726258</v>
      </c>
      <c r="AE19" s="158">
        <v>1</v>
      </c>
      <c r="AG19" s="700">
        <v>8900421.9943225</v>
      </c>
      <c r="AH19" s="700">
        <v>2978047.26258</v>
      </c>
    </row>
    <row r="20" spans="1:34" ht="15.75">
      <c r="A20" s="394" t="s">
        <v>1048</v>
      </c>
      <c r="B20" s="369" t="s">
        <v>1049</v>
      </c>
      <c r="C20" s="369" t="s">
        <v>1050</v>
      </c>
      <c r="D20" s="401" t="s">
        <v>1051</v>
      </c>
      <c r="E20" s="402">
        <v>76403.53125</v>
      </c>
      <c r="F20" s="397">
        <v>84922.60634</v>
      </c>
      <c r="G20" s="397">
        <v>16062.921558</v>
      </c>
      <c r="H20" s="397">
        <v>2480.34858</v>
      </c>
      <c r="I20" s="397">
        <v>2412.814101</v>
      </c>
      <c r="J20" s="397">
        <v>9537.586395</v>
      </c>
      <c r="K20" s="397">
        <v>12723.109913</v>
      </c>
      <c r="L20" s="397">
        <v>2525.387502</v>
      </c>
      <c r="M20" s="397">
        <v>7241.270109</v>
      </c>
      <c r="N20" s="397">
        <v>3477.034227</v>
      </c>
      <c r="O20" s="397">
        <v>2445.523619</v>
      </c>
      <c r="P20" s="397">
        <v>11538.654684</v>
      </c>
      <c r="Q20" s="397">
        <v>2338.891966</v>
      </c>
      <c r="R20" s="397">
        <v>3619.988596</v>
      </c>
      <c r="S20" s="403">
        <v>8519.07509</v>
      </c>
      <c r="U20" t="s">
        <v>806</v>
      </c>
      <c r="W20" s="404">
        <v>0.029</v>
      </c>
      <c r="X20" s="404"/>
      <c r="Y20" s="404"/>
      <c r="AA20" s="155">
        <f t="shared" si="0"/>
        <v>465.824725182</v>
      </c>
      <c r="AC20" s="155"/>
      <c r="AE20" s="158"/>
      <c r="AG20" s="700">
        <v>465824.725182</v>
      </c>
      <c r="AH20" s="700"/>
    </row>
    <row r="21" spans="1:34" ht="15.75">
      <c r="A21" s="394" t="s">
        <v>1052</v>
      </c>
      <c r="B21" s="369" t="s">
        <v>1053</v>
      </c>
      <c r="C21" s="369" t="s">
        <v>1054</v>
      </c>
      <c r="D21" s="401" t="s">
        <v>1055</v>
      </c>
      <c r="E21" s="402">
        <v>54381.246757</v>
      </c>
      <c r="F21" s="397">
        <v>59841.999703</v>
      </c>
      <c r="G21" s="397">
        <v>10565.334994</v>
      </c>
      <c r="H21" s="397">
        <v>1572.84605</v>
      </c>
      <c r="I21" s="397">
        <v>1271.957612</v>
      </c>
      <c r="J21" s="397">
        <v>6511.710066</v>
      </c>
      <c r="K21" s="397">
        <v>8155.938853</v>
      </c>
      <c r="L21" s="397">
        <v>3348.364734</v>
      </c>
      <c r="M21" s="397">
        <v>5090.192782</v>
      </c>
      <c r="N21" s="397">
        <v>3632.497743</v>
      </c>
      <c r="O21" s="397">
        <v>1261.828325</v>
      </c>
      <c r="P21" s="397">
        <v>5510.14419</v>
      </c>
      <c r="Q21" s="397">
        <v>1365.229107</v>
      </c>
      <c r="R21" s="397">
        <v>6095.202301</v>
      </c>
      <c r="S21" s="403">
        <v>5460.752946</v>
      </c>
      <c r="U21" t="s">
        <v>1056</v>
      </c>
      <c r="W21" s="404">
        <v>0.06</v>
      </c>
      <c r="X21" s="404"/>
      <c r="Y21" s="404"/>
      <c r="AA21" s="155">
        <f t="shared" si="0"/>
        <v>633.92009964</v>
      </c>
      <c r="AC21" s="155"/>
      <c r="AE21" s="158"/>
      <c r="AG21" s="700">
        <v>633920.09964</v>
      </c>
      <c r="AH21" s="700"/>
    </row>
    <row r="22" spans="1:34" ht="15.75">
      <c r="A22" s="394" t="s">
        <v>1057</v>
      </c>
      <c r="B22" s="369" t="s">
        <v>1058</v>
      </c>
      <c r="C22" s="369" t="s">
        <v>1059</v>
      </c>
      <c r="D22" s="401" t="s">
        <v>1060</v>
      </c>
      <c r="E22" s="402">
        <v>17193.555261</v>
      </c>
      <c r="F22" s="397">
        <v>18743.027219</v>
      </c>
      <c r="G22" s="397">
        <v>3671.243943</v>
      </c>
      <c r="H22" s="397">
        <v>765.281999</v>
      </c>
      <c r="I22" s="397">
        <v>489.326106</v>
      </c>
      <c r="J22" s="397">
        <v>2544.577022</v>
      </c>
      <c r="K22" s="397">
        <v>2418.198106</v>
      </c>
      <c r="L22" s="397">
        <v>972.504081</v>
      </c>
      <c r="M22" s="397">
        <v>1540.611054</v>
      </c>
      <c r="N22" s="397">
        <v>817.453996</v>
      </c>
      <c r="O22" s="397">
        <v>370.435922</v>
      </c>
      <c r="P22" s="397">
        <v>2100.992271</v>
      </c>
      <c r="Q22" s="397">
        <v>825.682995</v>
      </c>
      <c r="R22" s="397">
        <v>677.247766</v>
      </c>
      <c r="S22" s="403">
        <v>1549.471958</v>
      </c>
      <c r="U22" t="s">
        <v>729</v>
      </c>
      <c r="W22" s="404"/>
      <c r="X22" s="404"/>
      <c r="Y22" s="404"/>
      <c r="AA22" s="155"/>
      <c r="AC22" s="155"/>
      <c r="AE22" s="158"/>
      <c r="AG22" s="700"/>
      <c r="AH22" s="700"/>
    </row>
    <row r="23" spans="1:34" ht="15.75">
      <c r="A23" s="394" t="s">
        <v>1061</v>
      </c>
      <c r="B23" s="369" t="s">
        <v>1062</v>
      </c>
      <c r="C23" s="369" t="s">
        <v>1063</v>
      </c>
      <c r="D23" s="401" t="s">
        <v>1064</v>
      </c>
      <c r="E23" s="402">
        <v>4489.520709</v>
      </c>
      <c r="F23" s="397">
        <v>7047.082697</v>
      </c>
      <c r="G23" s="397">
        <v>86.761977</v>
      </c>
      <c r="H23" s="397">
        <v>228.937973</v>
      </c>
      <c r="I23" s="397">
        <v>99.93499</v>
      </c>
      <c r="J23" s="397">
        <v>280.968002</v>
      </c>
      <c r="K23" s="397">
        <v>1228.163774</v>
      </c>
      <c r="L23" s="397">
        <v>826.265969</v>
      </c>
      <c r="M23" s="397">
        <v>320.367003</v>
      </c>
      <c r="N23" s="397">
        <v>587.129979</v>
      </c>
      <c r="O23" s="397">
        <v>216.297006</v>
      </c>
      <c r="P23" s="397">
        <v>298.483037</v>
      </c>
      <c r="Q23" s="397">
        <v>106.012997</v>
      </c>
      <c r="R23" s="397">
        <v>210.198002</v>
      </c>
      <c r="S23" s="403">
        <v>2557.561988</v>
      </c>
      <c r="U23" t="s">
        <v>1065</v>
      </c>
      <c r="W23" s="404">
        <v>0.0575</v>
      </c>
      <c r="AA23" s="155">
        <f t="shared" si="0"/>
        <v>4.9888136775000005</v>
      </c>
      <c r="AC23" s="155"/>
      <c r="AE23" s="158"/>
      <c r="AG23" s="700">
        <v>4988.8136775</v>
      </c>
      <c r="AH23" s="700"/>
    </row>
    <row r="24" spans="1:34" ht="15.75">
      <c r="A24" s="394" t="s">
        <v>1066</v>
      </c>
      <c r="B24" s="369" t="s">
        <v>1067</v>
      </c>
      <c r="C24" s="369" t="s">
        <v>1068</v>
      </c>
      <c r="D24" s="401" t="s">
        <v>1069</v>
      </c>
      <c r="E24" s="402">
        <v>333077.102897</v>
      </c>
      <c r="F24" s="397">
        <v>367517.674793</v>
      </c>
      <c r="G24" s="397">
        <v>83850.794921</v>
      </c>
      <c r="H24" s="397">
        <v>11689.185574</v>
      </c>
      <c r="I24" s="397">
        <v>8500.019102</v>
      </c>
      <c r="J24" s="397">
        <v>40166.928164</v>
      </c>
      <c r="K24" s="397">
        <v>41440.299914</v>
      </c>
      <c r="L24" s="397">
        <v>19375.037624</v>
      </c>
      <c r="M24" s="397">
        <v>32250.420148</v>
      </c>
      <c r="N24" s="397">
        <v>18336.106672</v>
      </c>
      <c r="O24" s="397">
        <v>5103.710459</v>
      </c>
      <c r="P24" s="397">
        <v>41626.23184</v>
      </c>
      <c r="Q24" s="397">
        <v>9221.283317</v>
      </c>
      <c r="R24" s="397">
        <v>21517.085162</v>
      </c>
      <c r="S24" s="403">
        <v>34440.571896</v>
      </c>
      <c r="U24" t="s">
        <v>731</v>
      </c>
      <c r="W24" s="404">
        <v>0.06</v>
      </c>
      <c r="X24" s="404"/>
      <c r="Y24" s="404">
        <v>0.06</v>
      </c>
      <c r="AA24" s="155">
        <f t="shared" si="0"/>
        <v>5031.047695259999</v>
      </c>
      <c r="AC24" s="155">
        <f>+M24*Y24</f>
        <v>1935.02520888</v>
      </c>
      <c r="AE24" s="158">
        <v>2</v>
      </c>
      <c r="AG24" s="700">
        <v>5031047.6952599995</v>
      </c>
      <c r="AH24" s="700">
        <v>1935025.20888</v>
      </c>
    </row>
    <row r="25" spans="1:34" ht="15.75">
      <c r="A25" s="394" t="s">
        <v>1070</v>
      </c>
      <c r="B25" s="369" t="s">
        <v>1071</v>
      </c>
      <c r="C25" s="369" t="s">
        <v>1072</v>
      </c>
      <c r="D25" s="401" t="s">
        <v>1073</v>
      </c>
      <c r="E25" s="402">
        <v>137519.426614</v>
      </c>
      <c r="F25" s="397">
        <v>152968.025938</v>
      </c>
      <c r="G25" s="397">
        <v>30217.365057</v>
      </c>
      <c r="H25" s="397">
        <v>4043.360344</v>
      </c>
      <c r="I25" s="397">
        <v>3148.907766</v>
      </c>
      <c r="J25" s="397">
        <v>17206.742359</v>
      </c>
      <c r="K25" s="397">
        <v>16906.707303</v>
      </c>
      <c r="L25" s="397">
        <v>7373.69599</v>
      </c>
      <c r="M25" s="397">
        <v>22549.879317</v>
      </c>
      <c r="N25" s="397">
        <v>7245.086232</v>
      </c>
      <c r="O25" s="397">
        <v>2122.914164</v>
      </c>
      <c r="P25" s="397">
        <v>18463.536963</v>
      </c>
      <c r="Q25" s="397">
        <v>3253.818201</v>
      </c>
      <c r="R25" s="397">
        <v>4987.412918</v>
      </c>
      <c r="S25" s="403">
        <v>15448.599324</v>
      </c>
      <c r="U25" t="s">
        <v>740</v>
      </c>
      <c r="W25" s="404">
        <v>0.04</v>
      </c>
      <c r="X25" s="404"/>
      <c r="Y25" s="404">
        <v>0.04</v>
      </c>
      <c r="AA25" s="155">
        <f t="shared" si="0"/>
        <v>1208.69460228</v>
      </c>
      <c r="AC25" s="155">
        <f>+M25*Y25</f>
        <v>901.99517268</v>
      </c>
      <c r="AE25" s="158"/>
      <c r="AG25" s="700">
        <v>1208694.60228</v>
      </c>
      <c r="AH25" s="700">
        <v>901995.17268</v>
      </c>
    </row>
    <row r="26" spans="1:34" ht="15.75">
      <c r="A26" s="394" t="s">
        <v>1074</v>
      </c>
      <c r="B26" s="369" t="s">
        <v>1075</v>
      </c>
      <c r="C26" s="369" t="s">
        <v>1076</v>
      </c>
      <c r="D26" s="401" t="s">
        <v>1077</v>
      </c>
      <c r="E26" s="402">
        <v>20984.167952</v>
      </c>
      <c r="F26" s="397">
        <v>24817.483951</v>
      </c>
      <c r="G26" s="397">
        <v>3799.460014</v>
      </c>
      <c r="H26" s="397">
        <v>560.681977</v>
      </c>
      <c r="I26" s="397">
        <v>420.242008</v>
      </c>
      <c r="J26" s="397">
        <v>1798.676288</v>
      </c>
      <c r="K26" s="397">
        <v>3445.722111</v>
      </c>
      <c r="L26" s="397">
        <v>1377.57196</v>
      </c>
      <c r="M26" s="397">
        <v>1683.657968</v>
      </c>
      <c r="N26" s="397">
        <v>2873.031009</v>
      </c>
      <c r="O26" s="397">
        <v>481.858993</v>
      </c>
      <c r="P26" s="397">
        <v>3276.827687</v>
      </c>
      <c r="Q26" s="397">
        <v>872.902929</v>
      </c>
      <c r="R26" s="397">
        <v>393.535008</v>
      </c>
      <c r="S26" s="403">
        <v>3833.315999</v>
      </c>
      <c r="U26" t="s">
        <v>1078</v>
      </c>
      <c r="W26" s="404">
        <v>0.04</v>
      </c>
      <c r="X26" s="404"/>
      <c r="Y26" s="404"/>
      <c r="AA26" s="155">
        <f t="shared" si="0"/>
        <v>151.97840055999998</v>
      </c>
      <c r="AC26" s="155"/>
      <c r="AE26" s="158"/>
      <c r="AG26" s="700">
        <v>151978.40055999998</v>
      </c>
      <c r="AH26" s="700"/>
    </row>
    <row r="27" spans="1:34" ht="15.75">
      <c r="A27" s="394" t="s">
        <v>1079</v>
      </c>
      <c r="B27" s="369" t="s">
        <v>1080</v>
      </c>
      <c r="C27" s="369" t="s">
        <v>1081</v>
      </c>
      <c r="D27" s="401" t="s">
        <v>1082</v>
      </c>
      <c r="E27" s="402">
        <v>25661.975145</v>
      </c>
      <c r="F27" s="397">
        <v>27556.934212</v>
      </c>
      <c r="G27" s="397">
        <v>6261.952414</v>
      </c>
      <c r="H27" s="397">
        <v>853.82078</v>
      </c>
      <c r="I27" s="397">
        <v>485.548479</v>
      </c>
      <c r="J27" s="397">
        <v>4179.237472</v>
      </c>
      <c r="K27" s="397">
        <v>2859.416602</v>
      </c>
      <c r="L27" s="397">
        <v>754.413729</v>
      </c>
      <c r="M27" s="397">
        <v>3404.004025</v>
      </c>
      <c r="N27" s="397">
        <v>636.107829</v>
      </c>
      <c r="O27" s="397">
        <v>579.501746</v>
      </c>
      <c r="P27" s="397">
        <v>3621.658166</v>
      </c>
      <c r="Q27" s="397">
        <v>949.629819</v>
      </c>
      <c r="R27" s="397">
        <v>1076.684084</v>
      </c>
      <c r="S27" s="403">
        <v>1894.959067</v>
      </c>
      <c r="U27" t="s">
        <v>1083</v>
      </c>
      <c r="W27" s="404">
        <v>0.06</v>
      </c>
      <c r="X27" s="404"/>
      <c r="Y27" s="404"/>
      <c r="AA27" s="155">
        <f t="shared" si="0"/>
        <v>375.71714484</v>
      </c>
      <c r="AC27" s="155"/>
      <c r="AE27" s="158"/>
      <c r="AG27" s="700">
        <v>375717.14484</v>
      </c>
      <c r="AH27" s="700"/>
    </row>
    <row r="28" spans="1:34" ht="15.75">
      <c r="A28" s="394" t="s">
        <v>1084</v>
      </c>
      <c r="B28" s="369" t="s">
        <v>1085</v>
      </c>
      <c r="C28" s="369" t="s">
        <v>1086</v>
      </c>
      <c r="D28" s="401" t="s">
        <v>1087</v>
      </c>
      <c r="E28" s="402">
        <v>176456.42875</v>
      </c>
      <c r="F28" s="397">
        <v>198095.110978</v>
      </c>
      <c r="G28" s="397">
        <v>33905.935789</v>
      </c>
      <c r="H28" s="397">
        <v>4772.370133</v>
      </c>
      <c r="I28" s="397">
        <v>4423.22401</v>
      </c>
      <c r="J28" s="397">
        <v>19814.902687</v>
      </c>
      <c r="K28" s="397">
        <v>22789.393222</v>
      </c>
      <c r="L28" s="397">
        <v>8995.864798</v>
      </c>
      <c r="M28" s="397">
        <v>17847.47816</v>
      </c>
      <c r="N28" s="397">
        <v>9918.285614</v>
      </c>
      <c r="O28" s="397">
        <v>3881.112936</v>
      </c>
      <c r="P28" s="397">
        <v>24697.143377</v>
      </c>
      <c r="Q28" s="397">
        <v>4240.658819</v>
      </c>
      <c r="R28" s="397">
        <v>21170.059205</v>
      </c>
      <c r="S28" s="403">
        <v>21638.682228</v>
      </c>
      <c r="U28" t="s">
        <v>742</v>
      </c>
      <c r="W28" s="404">
        <v>0.0625</v>
      </c>
      <c r="X28" s="404"/>
      <c r="Y28" s="404">
        <v>0.0625</v>
      </c>
      <c r="AA28" s="155">
        <f t="shared" si="0"/>
        <v>2119.1209868125</v>
      </c>
      <c r="AC28" s="155">
        <f>+M28*Y28</f>
        <v>1115.467385</v>
      </c>
      <c r="AE28" s="158"/>
      <c r="AG28" s="700">
        <v>2119120.9868125003</v>
      </c>
      <c r="AH28" s="700">
        <v>1115467.385</v>
      </c>
    </row>
    <row r="29" spans="1:34" ht="15.75">
      <c r="A29" s="394" t="s">
        <v>1088</v>
      </c>
      <c r="B29" s="369" t="s">
        <v>1089</v>
      </c>
      <c r="C29" s="369" t="s">
        <v>1090</v>
      </c>
      <c r="D29" s="401" t="s">
        <v>1091</v>
      </c>
      <c r="E29" s="402">
        <v>88559.484596</v>
      </c>
      <c r="F29" s="397">
        <v>97569.583922</v>
      </c>
      <c r="G29" s="397">
        <v>18246.273302</v>
      </c>
      <c r="H29" s="397">
        <v>2029.084831</v>
      </c>
      <c r="I29" s="397">
        <v>2145.676618</v>
      </c>
      <c r="J29" s="397">
        <v>10973.178773</v>
      </c>
      <c r="K29" s="397">
        <v>9407.803972</v>
      </c>
      <c r="L29" s="397">
        <v>4855.122075</v>
      </c>
      <c r="M29" s="397">
        <v>14205.87415</v>
      </c>
      <c r="N29" s="397">
        <v>3765.312538</v>
      </c>
      <c r="O29" s="397">
        <v>1589.054025</v>
      </c>
      <c r="P29" s="397">
        <v>13129.372337</v>
      </c>
      <c r="Q29" s="397">
        <v>2636.71834</v>
      </c>
      <c r="R29" s="397">
        <v>5576.013635</v>
      </c>
      <c r="S29" s="403">
        <v>9010.099326</v>
      </c>
      <c r="U29" t="s">
        <v>744</v>
      </c>
      <c r="W29" s="404">
        <v>0.06</v>
      </c>
      <c r="X29" s="404"/>
      <c r="Y29" s="404">
        <v>0.0654</v>
      </c>
      <c r="AA29" s="155">
        <f t="shared" si="0"/>
        <v>1094.77639812</v>
      </c>
      <c r="AC29" s="155">
        <f>+M29*Y29</f>
        <v>929.06416941</v>
      </c>
      <c r="AE29" s="158">
        <v>3</v>
      </c>
      <c r="AG29" s="700">
        <v>1094776.39812</v>
      </c>
      <c r="AH29" s="700">
        <v>929064.16941</v>
      </c>
    </row>
    <row r="30" spans="1:34" ht="15.75">
      <c r="A30" s="394" t="s">
        <v>1092</v>
      </c>
      <c r="B30" s="369" t="s">
        <v>1093</v>
      </c>
      <c r="C30" s="369" t="s">
        <v>1094</v>
      </c>
      <c r="D30" s="401" t="s">
        <v>1095</v>
      </c>
      <c r="E30" s="402">
        <v>40406.096949</v>
      </c>
      <c r="F30" s="397">
        <v>43914.591802</v>
      </c>
      <c r="G30" s="397">
        <v>7983.55224</v>
      </c>
      <c r="H30" s="397">
        <v>920.32872</v>
      </c>
      <c r="I30" s="397">
        <v>737.036101</v>
      </c>
      <c r="J30" s="397">
        <v>5432.945451</v>
      </c>
      <c r="K30" s="397">
        <v>5165.95774</v>
      </c>
      <c r="L30" s="397">
        <v>1912.87344</v>
      </c>
      <c r="M30" s="397">
        <v>6966.448474</v>
      </c>
      <c r="N30" s="397">
        <v>1238.349155</v>
      </c>
      <c r="O30" s="397">
        <v>730.455871</v>
      </c>
      <c r="P30" s="397">
        <v>5935.679293</v>
      </c>
      <c r="Q30" s="397">
        <v>820.830859</v>
      </c>
      <c r="R30" s="397">
        <v>2561.639605</v>
      </c>
      <c r="S30" s="403">
        <v>3508.494853</v>
      </c>
      <c r="U30" t="s">
        <v>1096</v>
      </c>
      <c r="W30" s="404">
        <v>0.05</v>
      </c>
      <c r="X30" s="404"/>
      <c r="Y30" s="404"/>
      <c r="AA30" s="155">
        <f t="shared" si="0"/>
        <v>399.177612</v>
      </c>
      <c r="AC30" s="155"/>
      <c r="AE30" s="158"/>
      <c r="AG30" s="700">
        <v>399177.612</v>
      </c>
      <c r="AH30" s="700"/>
    </row>
    <row r="31" spans="1:34" ht="15.75">
      <c r="A31" s="394" t="s">
        <v>1097</v>
      </c>
      <c r="B31" s="369" t="s">
        <v>1098</v>
      </c>
      <c r="C31" s="369" t="s">
        <v>1099</v>
      </c>
      <c r="D31" s="401" t="s">
        <v>1100</v>
      </c>
      <c r="E31" s="402">
        <v>34889.542027</v>
      </c>
      <c r="F31" s="397">
        <v>38424.327265</v>
      </c>
      <c r="G31" s="397">
        <v>7245.858466</v>
      </c>
      <c r="H31" s="397">
        <v>750.405763</v>
      </c>
      <c r="I31" s="397">
        <v>783.100978</v>
      </c>
      <c r="J31" s="397">
        <v>4133.268572</v>
      </c>
      <c r="K31" s="397">
        <v>4441.645198</v>
      </c>
      <c r="L31" s="397">
        <v>1656.399108</v>
      </c>
      <c r="M31" s="397">
        <v>5294.170466</v>
      </c>
      <c r="N31" s="397">
        <v>1322.913133</v>
      </c>
      <c r="O31" s="397">
        <v>685.765384</v>
      </c>
      <c r="P31" s="397">
        <v>5798.418028</v>
      </c>
      <c r="Q31" s="397">
        <v>918.964105</v>
      </c>
      <c r="R31" s="397">
        <v>1858.632826</v>
      </c>
      <c r="S31" s="403">
        <v>3534.785238</v>
      </c>
      <c r="U31" t="s">
        <v>747</v>
      </c>
      <c r="W31" s="404">
        <v>0.053</v>
      </c>
      <c r="X31" s="404"/>
      <c r="Y31" s="404"/>
      <c r="AA31" s="155">
        <f t="shared" si="0"/>
        <v>384.030498698</v>
      </c>
      <c r="AC31" s="155"/>
      <c r="AE31" s="158"/>
      <c r="AG31" s="700">
        <v>384030.498698</v>
      </c>
      <c r="AH31" s="700"/>
    </row>
    <row r="32" spans="1:34" ht="15.75">
      <c r="A32" s="394" t="s">
        <v>1101</v>
      </c>
      <c r="B32" s="369" t="s">
        <v>1102</v>
      </c>
      <c r="C32" s="369" t="s">
        <v>1103</v>
      </c>
      <c r="D32" s="401" t="s">
        <v>1104</v>
      </c>
      <c r="E32" s="402">
        <v>56295.658615</v>
      </c>
      <c r="F32" s="397">
        <v>62066.726777</v>
      </c>
      <c r="G32" s="397">
        <v>10295.595762</v>
      </c>
      <c r="H32" s="397">
        <v>1394.709641</v>
      </c>
      <c r="I32" s="397">
        <v>932.005513</v>
      </c>
      <c r="J32" s="397">
        <v>7325.643949</v>
      </c>
      <c r="K32" s="397">
        <v>6921.773792</v>
      </c>
      <c r="L32" s="397">
        <v>3677.833446</v>
      </c>
      <c r="M32" s="397">
        <v>9172.137394</v>
      </c>
      <c r="N32" s="397">
        <v>1990.176529</v>
      </c>
      <c r="O32" s="397">
        <v>980.143813</v>
      </c>
      <c r="P32" s="397">
        <v>9821.449909</v>
      </c>
      <c r="Q32" s="397">
        <v>2016.235384</v>
      </c>
      <c r="R32" s="397">
        <v>1767.953483</v>
      </c>
      <c r="S32" s="403">
        <v>5771.068162</v>
      </c>
      <c r="U32" t="s">
        <v>749</v>
      </c>
      <c r="W32" s="404">
        <v>0.06</v>
      </c>
      <c r="X32" s="404"/>
      <c r="Y32" s="404"/>
      <c r="AA32" s="155">
        <f t="shared" si="0"/>
        <v>617.7357457200001</v>
      </c>
      <c r="AC32" s="155"/>
      <c r="AE32" s="158"/>
      <c r="AG32" s="700">
        <v>617735.7457200001</v>
      </c>
      <c r="AH32" s="700"/>
    </row>
    <row r="33" spans="1:34" ht="15.75">
      <c r="A33" s="394" t="s">
        <v>1105</v>
      </c>
      <c r="B33" s="369" t="s">
        <v>1106</v>
      </c>
      <c r="C33" s="369" t="s">
        <v>1107</v>
      </c>
      <c r="D33" s="401" t="s">
        <v>1108</v>
      </c>
      <c r="E33" s="402">
        <v>60341.022195</v>
      </c>
      <c r="F33" s="397">
        <v>66778.682879</v>
      </c>
      <c r="G33" s="397">
        <v>13836.116159</v>
      </c>
      <c r="H33" s="397">
        <v>1450.362274</v>
      </c>
      <c r="I33" s="397">
        <v>1431.870167</v>
      </c>
      <c r="J33" s="397">
        <v>7326.768293</v>
      </c>
      <c r="K33" s="397">
        <v>6378.049486</v>
      </c>
      <c r="L33" s="397">
        <v>3494.821655</v>
      </c>
      <c r="M33" s="397">
        <v>9085.531094</v>
      </c>
      <c r="N33" s="397">
        <v>2642.822033</v>
      </c>
      <c r="O33" s="397">
        <v>1059.079205</v>
      </c>
      <c r="P33" s="397">
        <v>10358.333133</v>
      </c>
      <c r="Q33" s="397">
        <v>1943.873819</v>
      </c>
      <c r="R33" s="397">
        <v>1333.394877</v>
      </c>
      <c r="S33" s="403">
        <v>6437.660684</v>
      </c>
      <c r="U33" t="s">
        <v>751</v>
      </c>
      <c r="W33" s="404">
        <v>0.04</v>
      </c>
      <c r="X33" s="404"/>
      <c r="Y33" s="404"/>
      <c r="AA33" s="155">
        <f t="shared" si="0"/>
        <v>553.44464636</v>
      </c>
      <c r="AC33" s="155"/>
      <c r="AE33" s="158"/>
      <c r="AG33" s="700">
        <v>553444.64636</v>
      </c>
      <c r="AH33" s="700"/>
    </row>
    <row r="34" spans="1:34" ht="15.75">
      <c r="A34" s="394" t="s">
        <v>1109</v>
      </c>
      <c r="B34" s="369" t="s">
        <v>1110</v>
      </c>
      <c r="C34" s="369" t="s">
        <v>1111</v>
      </c>
      <c r="D34" s="401" t="s">
        <v>1112</v>
      </c>
      <c r="E34" s="402">
        <v>22419.499992</v>
      </c>
      <c r="F34" s="397">
        <v>24297.65701</v>
      </c>
      <c r="G34" s="397">
        <v>3855.62596</v>
      </c>
      <c r="H34" s="397">
        <v>405.008972</v>
      </c>
      <c r="I34" s="397">
        <v>287.958098</v>
      </c>
      <c r="J34" s="397">
        <v>2914.243034</v>
      </c>
      <c r="K34" s="397">
        <v>3290.650155</v>
      </c>
      <c r="L34" s="397">
        <v>783.288285</v>
      </c>
      <c r="M34" s="397">
        <v>3312.182126</v>
      </c>
      <c r="N34" s="397">
        <v>936.642783</v>
      </c>
      <c r="O34" s="397">
        <v>339.548799</v>
      </c>
      <c r="P34" s="397">
        <v>2648.875739</v>
      </c>
      <c r="Q34" s="397">
        <v>585.71609</v>
      </c>
      <c r="R34" s="397">
        <v>3059.759951</v>
      </c>
      <c r="S34" s="403">
        <v>1878.157018</v>
      </c>
      <c r="U34" t="s">
        <v>754</v>
      </c>
      <c r="W34" s="404">
        <v>0.05</v>
      </c>
      <c r="X34" s="404"/>
      <c r="Y34" s="404"/>
      <c r="AA34" s="155">
        <f t="shared" si="0"/>
        <v>192.781298</v>
      </c>
      <c r="AC34" s="155"/>
      <c r="AE34" s="158"/>
      <c r="AG34" s="700">
        <v>192781.29799999998</v>
      </c>
      <c r="AH34" s="700"/>
    </row>
    <row r="35" spans="1:34" ht="15.75">
      <c r="A35" s="394" t="s">
        <v>1113</v>
      </c>
      <c r="B35" s="369" t="s">
        <v>1114</v>
      </c>
      <c r="C35" s="369" t="s">
        <v>1115</v>
      </c>
      <c r="D35" s="401" t="s">
        <v>1116</v>
      </c>
      <c r="E35" s="402">
        <v>88120.379513</v>
      </c>
      <c r="F35" s="397">
        <v>97410.325497</v>
      </c>
      <c r="G35" s="397">
        <v>19446.714134</v>
      </c>
      <c r="H35" s="397">
        <v>2732.03816</v>
      </c>
      <c r="I35" s="397">
        <v>2303.643095</v>
      </c>
      <c r="J35" s="397">
        <v>11994.900695</v>
      </c>
      <c r="K35" s="397">
        <v>13279.63701</v>
      </c>
      <c r="L35" s="397">
        <v>4136.960196</v>
      </c>
      <c r="M35" s="397">
        <v>7906.47808</v>
      </c>
      <c r="N35" s="397">
        <v>5906.725577</v>
      </c>
      <c r="O35" s="397">
        <v>2088.709248</v>
      </c>
      <c r="P35" s="397">
        <v>10699.925579</v>
      </c>
      <c r="Q35" s="397">
        <v>1963.915137</v>
      </c>
      <c r="R35" s="397">
        <v>5660.732602</v>
      </c>
      <c r="S35" s="403">
        <v>9289.945984</v>
      </c>
      <c r="U35" t="s">
        <v>756</v>
      </c>
      <c r="W35" s="404">
        <v>0.06</v>
      </c>
      <c r="X35" s="404"/>
      <c r="Y35" s="404"/>
      <c r="AA35" s="155">
        <f t="shared" si="0"/>
        <v>1166.80284804</v>
      </c>
      <c r="AC35" s="155"/>
      <c r="AE35" s="158"/>
      <c r="AG35" s="700">
        <v>1166802.84804</v>
      </c>
      <c r="AH35" s="700"/>
    </row>
    <row r="36" spans="1:34" ht="15.75">
      <c r="A36" s="394" t="s">
        <v>1117</v>
      </c>
      <c r="B36" s="369" t="s">
        <v>1118</v>
      </c>
      <c r="C36" s="369" t="s">
        <v>1119</v>
      </c>
      <c r="D36" s="401" t="s">
        <v>1120</v>
      </c>
      <c r="E36" s="402">
        <v>101918.617411</v>
      </c>
      <c r="F36" s="397">
        <v>114094.090437</v>
      </c>
      <c r="G36" s="397">
        <v>19798.195029</v>
      </c>
      <c r="H36" s="397">
        <v>3201.645137</v>
      </c>
      <c r="I36" s="397">
        <v>2814.716081</v>
      </c>
      <c r="J36" s="397">
        <v>13210.468846</v>
      </c>
      <c r="K36" s="397">
        <v>17575.588508</v>
      </c>
      <c r="L36" s="397">
        <v>7812.092125</v>
      </c>
      <c r="M36" s="397">
        <v>8805.131265</v>
      </c>
      <c r="N36" s="397">
        <v>6542.508542</v>
      </c>
      <c r="O36" s="397">
        <v>2486.677701</v>
      </c>
      <c r="P36" s="397">
        <v>8383.85376</v>
      </c>
      <c r="Q36" s="397">
        <v>2544.020472</v>
      </c>
      <c r="R36" s="397">
        <v>8743.719945</v>
      </c>
      <c r="S36" s="403">
        <v>12175.473026</v>
      </c>
      <c r="U36" t="s">
        <v>758</v>
      </c>
      <c r="W36" s="404">
        <v>0.05</v>
      </c>
      <c r="X36" s="404"/>
      <c r="Y36" s="404"/>
      <c r="AA36" s="155">
        <f t="shared" si="0"/>
        <v>989.9097514499999</v>
      </c>
      <c r="AC36" s="155"/>
      <c r="AE36" s="158"/>
      <c r="AG36" s="700">
        <v>989909.75145</v>
      </c>
      <c r="AH36" s="700"/>
    </row>
    <row r="37" spans="1:34" ht="15.75">
      <c r="A37" s="394" t="s">
        <v>1121</v>
      </c>
      <c r="B37" s="369" t="s">
        <v>1122</v>
      </c>
      <c r="C37" s="369" t="s">
        <v>1123</v>
      </c>
      <c r="D37" s="401" t="s">
        <v>1124</v>
      </c>
      <c r="E37" s="402">
        <v>134773.590593</v>
      </c>
      <c r="F37" s="397">
        <v>147456.000353</v>
      </c>
      <c r="G37" s="397">
        <v>28785.074668</v>
      </c>
      <c r="H37" s="397">
        <v>3026.145486</v>
      </c>
      <c r="I37" s="397">
        <v>3615.977926</v>
      </c>
      <c r="J37" s="397">
        <v>17769.036451</v>
      </c>
      <c r="K37" s="397">
        <v>15959.537784</v>
      </c>
      <c r="L37" s="397">
        <v>9338.491214</v>
      </c>
      <c r="M37" s="397">
        <v>15909.05345</v>
      </c>
      <c r="N37" s="397">
        <v>6380.955649</v>
      </c>
      <c r="O37" s="397">
        <v>2780.690352</v>
      </c>
      <c r="P37" s="397">
        <v>19456.356763</v>
      </c>
      <c r="Q37" s="397">
        <v>4735.807191</v>
      </c>
      <c r="R37" s="397">
        <v>7016.463659</v>
      </c>
      <c r="S37" s="403">
        <v>12682.40976</v>
      </c>
      <c r="U37" t="s">
        <v>1125</v>
      </c>
      <c r="W37" s="404">
        <v>0.06</v>
      </c>
      <c r="X37" s="404"/>
      <c r="Y37" s="404">
        <v>0.06</v>
      </c>
      <c r="AA37" s="155">
        <f t="shared" si="0"/>
        <v>1727.10448008</v>
      </c>
      <c r="AC37" s="155">
        <f>+M37*Y37</f>
        <v>954.5432069999999</v>
      </c>
      <c r="AE37" s="158"/>
      <c r="AG37" s="700">
        <v>1727104.4800800001</v>
      </c>
      <c r="AH37" s="700">
        <v>954543.2069999999</v>
      </c>
    </row>
    <row r="38" spans="1:34" ht="15.75">
      <c r="A38" s="394" t="s">
        <v>1126</v>
      </c>
      <c r="B38" s="369" t="s">
        <v>1127</v>
      </c>
      <c r="C38" s="369" t="s">
        <v>1128</v>
      </c>
      <c r="D38" s="401" t="s">
        <v>1129</v>
      </c>
      <c r="E38" s="402">
        <v>77411.201684</v>
      </c>
      <c r="F38" s="397">
        <v>85291.844398</v>
      </c>
      <c r="G38" s="397">
        <v>14139.951004</v>
      </c>
      <c r="H38" s="397">
        <v>1682.835893</v>
      </c>
      <c r="I38" s="397">
        <v>2054.628589</v>
      </c>
      <c r="J38" s="397">
        <v>9980.400749</v>
      </c>
      <c r="K38" s="397">
        <v>10750.664366</v>
      </c>
      <c r="L38" s="397">
        <v>3690.023256</v>
      </c>
      <c r="M38" s="397">
        <v>9896.84681</v>
      </c>
      <c r="N38" s="397">
        <v>3291.918518</v>
      </c>
      <c r="O38" s="397">
        <v>1964.004134</v>
      </c>
      <c r="P38" s="397">
        <v>11319.355195</v>
      </c>
      <c r="Q38" s="397">
        <v>1804.468338</v>
      </c>
      <c r="R38" s="397">
        <v>6836.104832</v>
      </c>
      <c r="S38" s="403">
        <v>7880.642714</v>
      </c>
      <c r="U38" t="s">
        <v>1130</v>
      </c>
      <c r="W38" s="404">
        <v>0.065</v>
      </c>
      <c r="X38" s="404"/>
      <c r="Y38" s="404"/>
      <c r="AA38" s="155">
        <f t="shared" si="0"/>
        <v>919.0968152600001</v>
      </c>
      <c r="AC38" s="155"/>
      <c r="AE38" s="158"/>
      <c r="AG38" s="700">
        <v>919096.8152600001</v>
      </c>
      <c r="AH38" s="700"/>
    </row>
    <row r="39" spans="1:34" ht="15.75">
      <c r="A39" s="394" t="s">
        <v>1131</v>
      </c>
      <c r="B39" s="369" t="s">
        <v>1132</v>
      </c>
      <c r="C39" s="369" t="s">
        <v>1133</v>
      </c>
      <c r="D39" s="401" t="s">
        <v>1134</v>
      </c>
      <c r="E39" s="402">
        <v>41287.275069</v>
      </c>
      <c r="F39" s="397">
        <v>44813.978548</v>
      </c>
      <c r="G39" s="397">
        <v>8222.136304</v>
      </c>
      <c r="H39" s="397">
        <v>839.159295</v>
      </c>
      <c r="I39" s="397">
        <v>697.468504</v>
      </c>
      <c r="J39" s="397">
        <v>5406.382128</v>
      </c>
      <c r="K39" s="397">
        <v>3781.001971</v>
      </c>
      <c r="L39" s="397">
        <v>2594.697957</v>
      </c>
      <c r="M39" s="397">
        <v>7514.942121</v>
      </c>
      <c r="N39" s="397">
        <v>1739.741459</v>
      </c>
      <c r="O39" s="397">
        <v>601.832102</v>
      </c>
      <c r="P39" s="397">
        <v>7982.080121</v>
      </c>
      <c r="Q39" s="397">
        <v>1141.967343</v>
      </c>
      <c r="R39" s="397">
        <v>765.865764</v>
      </c>
      <c r="S39" s="403">
        <v>3526.703479</v>
      </c>
      <c r="U39" t="s">
        <v>1135</v>
      </c>
      <c r="W39" s="404">
        <v>0.07</v>
      </c>
      <c r="X39" s="404"/>
      <c r="Y39" s="404"/>
      <c r="AA39" s="155">
        <f t="shared" si="0"/>
        <v>575.5495412800001</v>
      </c>
      <c r="AC39" s="155"/>
      <c r="AE39" s="158"/>
      <c r="AG39" s="700">
        <v>575549.5412800001</v>
      </c>
      <c r="AH39" s="700"/>
    </row>
    <row r="40" spans="1:34" ht="15.75">
      <c r="A40" s="394" t="s">
        <v>1136</v>
      </c>
      <c r="B40" s="369" t="s">
        <v>1137</v>
      </c>
      <c r="C40" s="369" t="s">
        <v>1138</v>
      </c>
      <c r="D40" s="401" t="s">
        <v>1139</v>
      </c>
      <c r="E40" s="402">
        <v>87935.602047</v>
      </c>
      <c r="F40" s="397">
        <v>96815.826688</v>
      </c>
      <c r="G40" s="397">
        <v>17609.327357</v>
      </c>
      <c r="H40" s="397">
        <v>1984.510318</v>
      </c>
      <c r="I40" s="397">
        <v>2032.530755</v>
      </c>
      <c r="J40" s="397">
        <v>10162.755812</v>
      </c>
      <c r="K40" s="397">
        <v>8457.288128</v>
      </c>
      <c r="L40" s="397">
        <v>4938.719683</v>
      </c>
      <c r="M40" s="397">
        <v>14397.463702</v>
      </c>
      <c r="N40" s="397">
        <v>3412.457677</v>
      </c>
      <c r="O40" s="397">
        <v>1466.053705</v>
      </c>
      <c r="P40" s="397">
        <v>13065.963856</v>
      </c>
      <c r="Q40" s="397">
        <v>2212.617671</v>
      </c>
      <c r="R40" s="397">
        <v>8195.913383</v>
      </c>
      <c r="S40" s="403">
        <v>8880.224641</v>
      </c>
      <c r="U40" t="s">
        <v>1140</v>
      </c>
      <c r="W40" s="404">
        <v>0.04225</v>
      </c>
      <c r="X40" s="404"/>
      <c r="Y40" s="404"/>
      <c r="AA40" s="155">
        <f t="shared" si="0"/>
        <v>743.99408083325</v>
      </c>
      <c r="AC40" s="155"/>
      <c r="AE40" s="158"/>
      <c r="AG40" s="700">
        <v>743994.08083325</v>
      </c>
      <c r="AH40" s="700"/>
    </row>
    <row r="41" spans="1:34" ht="15.75">
      <c r="A41" s="394" t="s">
        <v>1141</v>
      </c>
      <c r="B41" s="369" t="s">
        <v>1142</v>
      </c>
      <c r="C41" s="369" t="s">
        <v>1143</v>
      </c>
      <c r="D41" s="401" t="s">
        <v>1144</v>
      </c>
      <c r="E41" s="402">
        <v>16031.418478</v>
      </c>
      <c r="F41" s="397">
        <v>17641.576112</v>
      </c>
      <c r="G41" s="397">
        <v>3004.574825</v>
      </c>
      <c r="H41" s="397">
        <v>526.44734</v>
      </c>
      <c r="I41" s="397">
        <v>358.788731</v>
      </c>
      <c r="J41" s="397">
        <v>2525.477802</v>
      </c>
      <c r="K41" s="397">
        <v>1860.122342</v>
      </c>
      <c r="L41" s="397">
        <v>444.493062</v>
      </c>
      <c r="M41" s="397">
        <v>3123.88342</v>
      </c>
      <c r="N41" s="397">
        <v>431.553777</v>
      </c>
      <c r="O41" s="397">
        <v>464.042126</v>
      </c>
      <c r="P41" s="397">
        <v>2318.711067</v>
      </c>
      <c r="Q41" s="397">
        <v>547.898581</v>
      </c>
      <c r="R41" s="397">
        <v>425.425405</v>
      </c>
      <c r="S41" s="403">
        <v>1610.157634</v>
      </c>
      <c r="U41" t="s">
        <v>1145</v>
      </c>
      <c r="W41" s="404"/>
      <c r="X41" s="404"/>
      <c r="Y41" s="404"/>
      <c r="AA41" s="155">
        <f t="shared" si="0"/>
        <v>0</v>
      </c>
      <c r="AC41" s="155"/>
      <c r="AE41" s="158"/>
      <c r="AG41" s="700">
        <v>0</v>
      </c>
      <c r="AH41" s="700"/>
    </row>
    <row r="42" spans="1:34" ht="15.75">
      <c r="A42" s="394" t="s">
        <v>1146</v>
      </c>
      <c r="B42" s="369" t="s">
        <v>1147</v>
      </c>
      <c r="C42" s="369" t="s">
        <v>1148</v>
      </c>
      <c r="D42" s="401" t="s">
        <v>1149</v>
      </c>
      <c r="E42" s="402">
        <v>28302.192913</v>
      </c>
      <c r="F42" s="397">
        <v>30733.156129</v>
      </c>
      <c r="G42" s="397">
        <v>5270.468264</v>
      </c>
      <c r="H42" s="397">
        <v>745.055522</v>
      </c>
      <c r="I42" s="397">
        <v>609.637062</v>
      </c>
      <c r="J42" s="397">
        <v>3757.399068</v>
      </c>
      <c r="K42" s="397">
        <v>2672.983384</v>
      </c>
      <c r="L42" s="397">
        <v>1201.356656</v>
      </c>
      <c r="M42" s="397">
        <v>4270.437934</v>
      </c>
      <c r="N42" s="397">
        <v>914.168209</v>
      </c>
      <c r="O42" s="397">
        <v>618.238075</v>
      </c>
      <c r="P42" s="397">
        <v>3815.902403</v>
      </c>
      <c r="Q42" s="397">
        <v>526.944899</v>
      </c>
      <c r="R42" s="397">
        <v>3899.601437</v>
      </c>
      <c r="S42" s="403">
        <v>2430.963216</v>
      </c>
      <c r="U42" t="s">
        <v>807</v>
      </c>
      <c r="W42" s="404">
        <v>0.055</v>
      </c>
      <c r="X42" s="404"/>
      <c r="Y42" s="404"/>
      <c r="AA42" s="155">
        <f t="shared" si="0"/>
        <v>289.87575452</v>
      </c>
      <c r="AC42" s="155"/>
      <c r="AE42" s="158"/>
      <c r="AG42" s="700">
        <v>289875.75451999996</v>
      </c>
      <c r="AH42" s="700"/>
    </row>
    <row r="43" spans="1:34" ht="15.75">
      <c r="A43" s="394" t="s">
        <v>1150</v>
      </c>
      <c r="B43" s="369" t="s">
        <v>1151</v>
      </c>
      <c r="C43" s="369" t="s">
        <v>1152</v>
      </c>
      <c r="D43" s="401" t="s">
        <v>1153</v>
      </c>
      <c r="E43" s="402">
        <v>51104.174199</v>
      </c>
      <c r="F43" s="397">
        <v>57425.845698</v>
      </c>
      <c r="G43" s="397">
        <v>11120.268029</v>
      </c>
      <c r="H43" s="397">
        <v>1626.143349</v>
      </c>
      <c r="I43" s="397">
        <v>1612.841047</v>
      </c>
      <c r="J43" s="397">
        <v>4839.20769</v>
      </c>
      <c r="K43" s="397">
        <v>5516.297919</v>
      </c>
      <c r="L43" s="397">
        <v>1916.555391</v>
      </c>
      <c r="M43" s="397">
        <v>5791.858798</v>
      </c>
      <c r="N43" s="397">
        <v>4236.494985</v>
      </c>
      <c r="O43" s="397">
        <v>790.935669</v>
      </c>
      <c r="P43" s="397">
        <v>6355.052444</v>
      </c>
      <c r="Q43" s="397">
        <v>1669.739177</v>
      </c>
      <c r="R43" s="397">
        <v>5628.779701</v>
      </c>
      <c r="S43" s="403">
        <v>6321.671499</v>
      </c>
      <c r="U43" t="s">
        <v>1154</v>
      </c>
      <c r="W43" s="404">
        <v>0.065</v>
      </c>
      <c r="X43" s="404"/>
      <c r="Y43" s="404"/>
      <c r="AA43" s="155">
        <f t="shared" si="0"/>
        <v>722.817421885</v>
      </c>
      <c r="AC43" s="155"/>
      <c r="AE43" s="158"/>
      <c r="AG43" s="700">
        <v>722817.4218850001</v>
      </c>
      <c r="AH43" s="700"/>
    </row>
    <row r="44" spans="1:34" ht="15.75">
      <c r="A44" s="394" t="s">
        <v>1155</v>
      </c>
      <c r="B44" s="369" t="s">
        <v>1156</v>
      </c>
      <c r="C44" s="369" t="s">
        <v>1157</v>
      </c>
      <c r="D44" s="401" t="s">
        <v>1158</v>
      </c>
      <c r="E44" s="402">
        <v>30784.802997</v>
      </c>
      <c r="F44" s="397">
        <v>32924.560962</v>
      </c>
      <c r="G44" s="397">
        <v>5974.462986</v>
      </c>
      <c r="H44" s="397">
        <v>583.629055</v>
      </c>
      <c r="I44" s="397">
        <v>1034.301337</v>
      </c>
      <c r="J44" s="397">
        <v>4489.8365</v>
      </c>
      <c r="K44" s="397">
        <v>4893.660903</v>
      </c>
      <c r="L44" s="397">
        <v>1113.718024</v>
      </c>
      <c r="M44" s="397">
        <v>3001.992015</v>
      </c>
      <c r="N44" s="397">
        <v>1348.160813</v>
      </c>
      <c r="O44" s="397">
        <v>636.950904</v>
      </c>
      <c r="P44" s="397">
        <v>3381.382453</v>
      </c>
      <c r="Q44" s="397">
        <v>823.711093</v>
      </c>
      <c r="R44" s="397">
        <v>3502.996914</v>
      </c>
      <c r="S44" s="403">
        <v>2139.757965</v>
      </c>
      <c r="U44" t="s">
        <v>760</v>
      </c>
      <c r="W44" s="404"/>
      <c r="X44" s="404"/>
      <c r="Y44" s="404"/>
      <c r="AA44" s="155">
        <f t="shared" si="0"/>
        <v>0</v>
      </c>
      <c r="AC44" s="155"/>
      <c r="AE44" s="158"/>
      <c r="AG44" s="700">
        <v>0</v>
      </c>
      <c r="AH44" s="700"/>
    </row>
    <row r="45" spans="1:34" ht="15.75">
      <c r="A45" s="394" t="s">
        <v>1159</v>
      </c>
      <c r="B45" s="369" t="s">
        <v>1160</v>
      </c>
      <c r="C45" s="369" t="s">
        <v>1161</v>
      </c>
      <c r="D45" s="401" t="s">
        <v>1162</v>
      </c>
      <c r="E45" s="402">
        <v>137366.315501</v>
      </c>
      <c r="F45" s="397">
        <v>151409.373362</v>
      </c>
      <c r="G45" s="397">
        <v>27629.66478</v>
      </c>
      <c r="H45" s="397">
        <v>4197.967511</v>
      </c>
      <c r="I45" s="397">
        <v>3274.22717</v>
      </c>
      <c r="J45" s="397">
        <v>15772.388752</v>
      </c>
      <c r="K45" s="397">
        <v>27513.518192</v>
      </c>
      <c r="L45" s="397">
        <v>9401.328919</v>
      </c>
      <c r="M45" s="397">
        <v>11307.030679</v>
      </c>
      <c r="N45" s="397">
        <v>8801.335358</v>
      </c>
      <c r="O45" s="397">
        <v>3046.171461</v>
      </c>
      <c r="P45" s="397">
        <v>11479.56367</v>
      </c>
      <c r="Q45" s="397">
        <v>3130.932104</v>
      </c>
      <c r="R45" s="397">
        <v>11812.186905</v>
      </c>
      <c r="S45" s="403">
        <v>14043.057861</v>
      </c>
      <c r="U45" t="s">
        <v>762</v>
      </c>
      <c r="W45" s="404">
        <v>0.07</v>
      </c>
      <c r="X45" s="404"/>
      <c r="Y45" s="404"/>
      <c r="AA45" s="155">
        <f t="shared" si="0"/>
        <v>1934.0765346</v>
      </c>
      <c r="AC45" s="155"/>
      <c r="AE45" s="158"/>
      <c r="AG45" s="700">
        <v>1934076.5346000001</v>
      </c>
      <c r="AH45" s="700"/>
    </row>
    <row r="46" spans="1:34" ht="15.75">
      <c r="A46" s="394" t="s">
        <v>1163</v>
      </c>
      <c r="B46" s="369" t="s">
        <v>1164</v>
      </c>
      <c r="C46" s="369" t="s">
        <v>1165</v>
      </c>
      <c r="D46" s="401" t="s">
        <v>1166</v>
      </c>
      <c r="E46" s="402">
        <v>28045.923212</v>
      </c>
      <c r="F46" s="397">
        <v>31042.075249</v>
      </c>
      <c r="G46" s="397">
        <v>6010.955735</v>
      </c>
      <c r="H46" s="397">
        <v>577.38711</v>
      </c>
      <c r="I46" s="397">
        <v>528.754972</v>
      </c>
      <c r="J46" s="397">
        <v>2961.004954</v>
      </c>
      <c r="K46" s="397">
        <v>2558.296627</v>
      </c>
      <c r="L46" s="397">
        <v>1110.811617</v>
      </c>
      <c r="M46" s="397">
        <v>5245.085074</v>
      </c>
      <c r="N46" s="397">
        <v>1105.570124</v>
      </c>
      <c r="O46" s="397">
        <v>473.048941</v>
      </c>
      <c r="P46" s="397">
        <v>4769.312135</v>
      </c>
      <c r="Q46" s="397">
        <v>996.603121</v>
      </c>
      <c r="R46" s="397">
        <v>1709.092802</v>
      </c>
      <c r="S46" s="403">
        <v>2996.152037</v>
      </c>
      <c r="U46" t="s">
        <v>1167</v>
      </c>
      <c r="W46" s="404">
        <v>0.05</v>
      </c>
      <c r="X46" s="404"/>
      <c r="Y46" s="404"/>
      <c r="AA46" s="155">
        <f t="shared" si="0"/>
        <v>300.54778675</v>
      </c>
      <c r="AC46" s="155"/>
      <c r="AE46" s="158"/>
      <c r="AG46" s="700">
        <v>300547.78675</v>
      </c>
      <c r="AH46" s="700"/>
    </row>
    <row r="47" spans="1:34" ht="15.75">
      <c r="A47" s="394" t="s">
        <v>1168</v>
      </c>
      <c r="B47" s="369" t="s">
        <v>1169</v>
      </c>
      <c r="C47" s="369" t="s">
        <v>1170</v>
      </c>
      <c r="D47" s="401" t="s">
        <v>1171</v>
      </c>
      <c r="E47" s="402">
        <v>264958.820684</v>
      </c>
      <c r="F47" s="397">
        <v>296084.67567</v>
      </c>
      <c r="G47" s="397">
        <v>42654.277999</v>
      </c>
      <c r="H47" s="397">
        <v>6988.0911</v>
      </c>
      <c r="I47" s="397">
        <v>7930.697166</v>
      </c>
      <c r="J47" s="397">
        <v>28424.122552</v>
      </c>
      <c r="K47" s="397">
        <v>44930.762872</v>
      </c>
      <c r="L47" s="397">
        <v>25886.306768</v>
      </c>
      <c r="M47" s="397">
        <v>20881.937179</v>
      </c>
      <c r="N47" s="397">
        <v>24297.807305</v>
      </c>
      <c r="O47" s="397">
        <v>6533.77954</v>
      </c>
      <c r="P47" s="397">
        <v>23701.463365</v>
      </c>
      <c r="Q47" s="397">
        <v>10837.590395</v>
      </c>
      <c r="R47" s="397">
        <v>21891.984443</v>
      </c>
      <c r="S47" s="403">
        <v>31125.854986</v>
      </c>
      <c r="U47" t="s">
        <v>766</v>
      </c>
      <c r="W47" s="404">
        <v>0.04</v>
      </c>
      <c r="X47" s="404"/>
      <c r="Y47" s="405">
        <v>0.334</v>
      </c>
      <c r="AA47" s="155">
        <f t="shared" si="0"/>
        <v>1706.17111996</v>
      </c>
      <c r="AC47" s="155">
        <f>+M47*Y47</f>
        <v>6974.567017786</v>
      </c>
      <c r="AE47" s="158">
        <v>4</v>
      </c>
      <c r="AG47" s="700">
        <v>1706171.11996</v>
      </c>
      <c r="AH47" s="700">
        <v>6974567.017786</v>
      </c>
    </row>
    <row r="48" spans="1:34" ht="15.75">
      <c r="A48" s="394" t="s">
        <v>1172</v>
      </c>
      <c r="B48" s="369" t="s">
        <v>1173</v>
      </c>
      <c r="C48" s="369" t="s">
        <v>1174</v>
      </c>
      <c r="D48" s="401" t="s">
        <v>1175</v>
      </c>
      <c r="E48" s="402">
        <v>133867.209418</v>
      </c>
      <c r="F48" s="397">
        <v>147297.746467</v>
      </c>
      <c r="G48" s="397">
        <v>29725.006593</v>
      </c>
      <c r="H48" s="397">
        <v>4582.15271</v>
      </c>
      <c r="I48" s="397">
        <v>2185.156702</v>
      </c>
      <c r="J48" s="397">
        <v>18327.12884</v>
      </c>
      <c r="K48" s="397">
        <v>15273.086084</v>
      </c>
      <c r="L48" s="397">
        <v>8973.401834</v>
      </c>
      <c r="M48" s="397">
        <v>18852.570423</v>
      </c>
      <c r="N48" s="397">
        <v>5654.421734</v>
      </c>
      <c r="O48" s="397">
        <v>2046.083353</v>
      </c>
      <c r="P48" s="397">
        <v>18193.718978</v>
      </c>
      <c r="Q48" s="397">
        <v>3490.021142</v>
      </c>
      <c r="R48" s="397">
        <v>6564.461025</v>
      </c>
      <c r="S48" s="403">
        <v>13430.537049</v>
      </c>
      <c r="U48" t="s">
        <v>1176</v>
      </c>
      <c r="W48" s="404">
        <v>0.0425</v>
      </c>
      <c r="X48" s="404"/>
      <c r="Y48" s="404"/>
      <c r="AA48" s="155">
        <f t="shared" si="0"/>
        <v>1263.3127802025</v>
      </c>
      <c r="AC48" s="155"/>
      <c r="AE48" s="158"/>
      <c r="AG48" s="700">
        <v>1263312.7802025</v>
      </c>
      <c r="AH48" s="700"/>
    </row>
    <row r="49" spans="1:34" ht="15.75">
      <c r="A49" s="394" t="s">
        <v>1177</v>
      </c>
      <c r="B49" s="369" t="s">
        <v>1178</v>
      </c>
      <c r="C49" s="369" t="s">
        <v>1179</v>
      </c>
      <c r="D49" s="401" t="s">
        <v>1180</v>
      </c>
      <c r="E49" s="402">
        <v>11800.58471</v>
      </c>
      <c r="F49" s="397">
        <v>12617.072385</v>
      </c>
      <c r="G49" s="397">
        <v>2395.132486</v>
      </c>
      <c r="H49" s="397">
        <v>248.135349</v>
      </c>
      <c r="I49" s="397">
        <v>274.654272</v>
      </c>
      <c r="J49" s="397">
        <v>1772.12123</v>
      </c>
      <c r="K49" s="397">
        <v>1225.792968</v>
      </c>
      <c r="L49" s="397">
        <v>571.321525</v>
      </c>
      <c r="M49" s="397">
        <v>2369.417237</v>
      </c>
      <c r="N49" s="397">
        <v>327.654868</v>
      </c>
      <c r="O49" s="397">
        <v>205.184806</v>
      </c>
      <c r="P49" s="397">
        <v>1362.869193</v>
      </c>
      <c r="Q49" s="397">
        <v>271.33894</v>
      </c>
      <c r="R49" s="397">
        <v>776.961836</v>
      </c>
      <c r="S49" s="403">
        <v>816.487675</v>
      </c>
      <c r="U49" t="s">
        <v>1181</v>
      </c>
      <c r="W49" s="404">
        <v>0.05</v>
      </c>
      <c r="X49" s="404"/>
      <c r="Y49" s="404"/>
      <c r="AA49" s="155">
        <f t="shared" si="0"/>
        <v>119.7566243</v>
      </c>
      <c r="AC49" s="155"/>
      <c r="AG49" s="700">
        <v>119756.6243</v>
      </c>
      <c r="AH49" s="700"/>
    </row>
    <row r="50" spans="1:34" ht="15.75">
      <c r="A50" s="394" t="s">
        <v>1182</v>
      </c>
      <c r="B50" s="369" t="s">
        <v>1183</v>
      </c>
      <c r="C50" s="369" t="s">
        <v>1184</v>
      </c>
      <c r="D50" s="401" t="s">
        <v>1185</v>
      </c>
      <c r="E50" s="402">
        <v>144876.898229</v>
      </c>
      <c r="F50" s="397">
        <v>161451.499709</v>
      </c>
      <c r="G50" s="397">
        <v>29777.700731</v>
      </c>
      <c r="H50" s="397">
        <v>3114.821212</v>
      </c>
      <c r="I50" s="397">
        <v>3170.414942</v>
      </c>
      <c r="J50" s="397">
        <v>16019.029507</v>
      </c>
      <c r="K50" s="397">
        <v>22470.504248</v>
      </c>
      <c r="L50" s="397">
        <v>7540.542139</v>
      </c>
      <c r="M50" s="397">
        <v>19512.267835</v>
      </c>
      <c r="N50" s="397">
        <v>6066.090147</v>
      </c>
      <c r="O50" s="397">
        <v>2705.218187</v>
      </c>
      <c r="P50" s="397">
        <v>17551.269849</v>
      </c>
      <c r="Q50" s="397">
        <v>3698.485017</v>
      </c>
      <c r="R50" s="397">
        <v>13250.554415</v>
      </c>
      <c r="S50" s="403">
        <v>16574.60148</v>
      </c>
      <c r="U50" t="s">
        <v>772</v>
      </c>
      <c r="W50" s="404">
        <v>0.055</v>
      </c>
      <c r="X50" s="404"/>
      <c r="Y50" s="404"/>
      <c r="AA50" s="155">
        <f t="shared" si="0"/>
        <v>1637.773540205</v>
      </c>
      <c r="AC50" s="155"/>
      <c r="AG50" s="700">
        <v>1637773.540205</v>
      </c>
      <c r="AH50" s="700"/>
    </row>
    <row r="51" spans="1:34" ht="15.75">
      <c r="A51" s="394" t="s">
        <v>1186</v>
      </c>
      <c r="B51" s="369" t="s">
        <v>1187</v>
      </c>
      <c r="C51" s="369" t="s">
        <v>1188</v>
      </c>
      <c r="D51" s="401" t="s">
        <v>1189</v>
      </c>
      <c r="E51" s="402">
        <v>45138.317616</v>
      </c>
      <c r="F51" s="397">
        <v>49805.956128</v>
      </c>
      <c r="G51" s="397">
        <v>10487.899217</v>
      </c>
      <c r="H51" s="397">
        <v>931.587716</v>
      </c>
      <c r="I51" s="397">
        <v>656.453074</v>
      </c>
      <c r="J51" s="397">
        <v>5485.450799</v>
      </c>
      <c r="K51" s="397">
        <v>3890.42428</v>
      </c>
      <c r="L51" s="397">
        <v>2244.394169</v>
      </c>
      <c r="M51" s="397">
        <v>8141.783789</v>
      </c>
      <c r="N51" s="397">
        <v>1607.425636</v>
      </c>
      <c r="O51" s="397">
        <v>874.672551</v>
      </c>
      <c r="P51" s="397">
        <v>8338.975429</v>
      </c>
      <c r="Q51" s="397">
        <v>1665.408898</v>
      </c>
      <c r="R51" s="397">
        <v>813.842058</v>
      </c>
      <c r="S51" s="403">
        <v>4667.638512</v>
      </c>
      <c r="U51" t="s">
        <v>774</v>
      </c>
      <c r="W51" s="404">
        <v>0.045</v>
      </c>
      <c r="X51" s="404"/>
      <c r="Y51" s="404"/>
      <c r="AA51" s="155">
        <f t="shared" si="0"/>
        <v>471.955464765</v>
      </c>
      <c r="AC51" s="155"/>
      <c r="AG51" s="700">
        <v>471955.464765</v>
      </c>
      <c r="AH51" s="700"/>
    </row>
    <row r="52" spans="1:34" ht="15.75">
      <c r="A52" s="394" t="s">
        <v>1190</v>
      </c>
      <c r="B52" s="369" t="s">
        <v>1191</v>
      </c>
      <c r="C52" s="369" t="s">
        <v>1192</v>
      </c>
      <c r="D52" s="401" t="s">
        <v>1193</v>
      </c>
      <c r="E52" s="402">
        <v>57778.134333</v>
      </c>
      <c r="F52" s="397">
        <v>64230.103203</v>
      </c>
      <c r="G52" s="397">
        <v>13002.747336</v>
      </c>
      <c r="H52" s="397">
        <v>1701.806833</v>
      </c>
      <c r="I52" s="397">
        <v>1554.888509</v>
      </c>
      <c r="J52" s="397">
        <v>6674.326676</v>
      </c>
      <c r="K52" s="397">
        <v>8505.587908</v>
      </c>
      <c r="L52" s="397">
        <v>2214.810905</v>
      </c>
      <c r="M52" s="397">
        <v>5624.423717</v>
      </c>
      <c r="N52" s="397">
        <v>2648.269086</v>
      </c>
      <c r="O52" s="397">
        <v>1484.982858</v>
      </c>
      <c r="P52" s="397">
        <v>8707.530565</v>
      </c>
      <c r="Q52" s="397">
        <v>1933.502304</v>
      </c>
      <c r="R52" s="397">
        <v>3725.257636</v>
      </c>
      <c r="S52" s="403">
        <v>6451.96887</v>
      </c>
      <c r="U52" t="s">
        <v>1194</v>
      </c>
      <c r="W52" s="404"/>
      <c r="X52" s="404"/>
      <c r="Y52" s="404"/>
      <c r="AA52" s="155">
        <f t="shared" si="0"/>
        <v>0</v>
      </c>
      <c r="AC52" s="155"/>
      <c r="AG52" s="700">
        <v>0</v>
      </c>
      <c r="AH52" s="700"/>
    </row>
    <row r="53" spans="1:34" ht="15.75">
      <c r="A53" s="394" t="s">
        <v>1195</v>
      </c>
      <c r="B53" s="369" t="s">
        <v>1196</v>
      </c>
      <c r="C53" s="369" t="s">
        <v>1197</v>
      </c>
      <c r="D53" s="401" t="s">
        <v>1198</v>
      </c>
      <c r="E53" s="402">
        <v>181215.576964</v>
      </c>
      <c r="F53" s="397">
        <v>197694.870607</v>
      </c>
      <c r="G53" s="397">
        <v>34752.576932</v>
      </c>
      <c r="H53" s="397">
        <v>3953.784214</v>
      </c>
      <c r="I53" s="397">
        <v>3659.368054</v>
      </c>
      <c r="J53" s="397">
        <v>19922.056736</v>
      </c>
      <c r="K53" s="397">
        <v>24697.108697</v>
      </c>
      <c r="L53" s="397">
        <v>12472.885957</v>
      </c>
      <c r="M53" s="397">
        <v>22369.947864</v>
      </c>
      <c r="N53" s="397">
        <v>8013.855221</v>
      </c>
      <c r="O53" s="397">
        <v>3488.833548</v>
      </c>
      <c r="P53" s="397">
        <v>20766.771195</v>
      </c>
      <c r="Q53" s="397">
        <v>5197.345694</v>
      </c>
      <c r="R53" s="397">
        <v>21921.042852</v>
      </c>
      <c r="S53" s="403">
        <v>16479.293643</v>
      </c>
      <c r="U53" t="s">
        <v>776</v>
      </c>
      <c r="W53" s="404">
        <v>0.06</v>
      </c>
      <c r="X53" s="404"/>
      <c r="Y53" s="404"/>
      <c r="AA53" s="155">
        <f t="shared" si="0"/>
        <v>2085.15461592</v>
      </c>
      <c r="AC53" s="155"/>
      <c r="AG53" s="700">
        <v>2085154.6159200002</v>
      </c>
      <c r="AH53" s="700"/>
    </row>
    <row r="54" spans="1:34" ht="15.75">
      <c r="A54" s="394" t="s">
        <v>1199</v>
      </c>
      <c r="B54" s="369" t="s">
        <v>1200</v>
      </c>
      <c r="C54" s="369" t="s">
        <v>1201</v>
      </c>
      <c r="D54" s="401" t="s">
        <v>1202</v>
      </c>
      <c r="E54" s="402">
        <v>14432.300241</v>
      </c>
      <c r="F54" s="397">
        <v>16340.400203</v>
      </c>
      <c r="G54" s="397">
        <v>2979.576982</v>
      </c>
      <c r="H54" s="397">
        <v>384.790072</v>
      </c>
      <c r="I54" s="397">
        <v>328.271011</v>
      </c>
      <c r="J54" s="397">
        <v>1720.589689</v>
      </c>
      <c r="K54" s="397">
        <v>2243.604169</v>
      </c>
      <c r="L54" s="397">
        <v>1652.525027</v>
      </c>
      <c r="M54" s="397">
        <v>1623.921938</v>
      </c>
      <c r="N54" s="397">
        <v>751.583983</v>
      </c>
      <c r="O54" s="397">
        <v>239.592177</v>
      </c>
      <c r="P54" s="397">
        <v>1088.296109</v>
      </c>
      <c r="Q54" s="397">
        <v>387.247096</v>
      </c>
      <c r="R54" s="397">
        <v>1032.301988</v>
      </c>
      <c r="S54" s="403">
        <v>1908.099962</v>
      </c>
      <c r="U54" t="s">
        <v>779</v>
      </c>
      <c r="W54" s="404">
        <v>0.07</v>
      </c>
      <c r="X54" s="404"/>
      <c r="Y54" s="404"/>
      <c r="AA54" s="155">
        <f t="shared" si="0"/>
        <v>208.57038874000003</v>
      </c>
      <c r="AC54" s="155"/>
      <c r="AG54" s="700">
        <v>208570.38874000002</v>
      </c>
      <c r="AH54" s="700"/>
    </row>
    <row r="55" spans="1:34" ht="15.75">
      <c r="A55" s="394" t="s">
        <v>1203</v>
      </c>
      <c r="B55" s="369" t="s">
        <v>1204</v>
      </c>
      <c r="C55" s="369" t="s">
        <v>1205</v>
      </c>
      <c r="D55" s="401" t="s">
        <v>1206</v>
      </c>
      <c r="E55" s="402">
        <v>61218.682082</v>
      </c>
      <c r="F55" s="397">
        <v>67974.086603</v>
      </c>
      <c r="G55" s="397">
        <v>12057.727236</v>
      </c>
      <c r="H55" s="397">
        <v>1668.675034</v>
      </c>
      <c r="I55" s="397">
        <v>1193.472726</v>
      </c>
      <c r="J55" s="397">
        <v>8149.078345</v>
      </c>
      <c r="K55" s="397">
        <v>7978.027248</v>
      </c>
      <c r="L55" s="397">
        <v>4093.862104</v>
      </c>
      <c r="M55" s="397">
        <v>10111.48309</v>
      </c>
      <c r="N55" s="397">
        <v>3275.908442</v>
      </c>
      <c r="O55" s="397">
        <v>1112.973093</v>
      </c>
      <c r="P55" s="397">
        <v>8624.716862</v>
      </c>
      <c r="Q55" s="397">
        <v>1703.05609</v>
      </c>
      <c r="R55" s="397">
        <v>1249.701812</v>
      </c>
      <c r="S55" s="403">
        <v>6755.404521</v>
      </c>
      <c r="U55" t="s">
        <v>781</v>
      </c>
      <c r="W55" s="404">
        <v>0.06</v>
      </c>
      <c r="X55" s="404"/>
      <c r="Y55" s="404"/>
      <c r="AA55" s="155">
        <f t="shared" si="0"/>
        <v>723.46363416</v>
      </c>
      <c r="AC55" s="155"/>
      <c r="AG55" s="700">
        <v>723463.63416</v>
      </c>
      <c r="AH55" s="700"/>
    </row>
    <row r="56" spans="1:34" ht="15.75">
      <c r="A56" s="394" t="s">
        <v>1207</v>
      </c>
      <c r="B56" s="369" t="s">
        <v>1208</v>
      </c>
      <c r="C56" s="369" t="s">
        <v>1209</v>
      </c>
      <c r="D56" s="401" t="s">
        <v>1210</v>
      </c>
      <c r="E56" s="402">
        <v>14578.342278</v>
      </c>
      <c r="F56" s="397">
        <v>15654.349915</v>
      </c>
      <c r="G56" s="397">
        <v>2658.613018</v>
      </c>
      <c r="H56" s="397">
        <v>295.254103</v>
      </c>
      <c r="I56" s="397">
        <v>299.475696</v>
      </c>
      <c r="J56" s="397">
        <v>2102.522319</v>
      </c>
      <c r="K56" s="397">
        <v>1313.622325</v>
      </c>
      <c r="L56" s="397">
        <v>521.842523</v>
      </c>
      <c r="M56" s="397">
        <v>2352.874343</v>
      </c>
      <c r="N56" s="397">
        <v>327.154367</v>
      </c>
      <c r="O56" s="397">
        <v>253.928931</v>
      </c>
      <c r="P56" s="397">
        <v>1946.331654</v>
      </c>
      <c r="Q56" s="397">
        <v>289.016999</v>
      </c>
      <c r="R56" s="397">
        <v>2217.706</v>
      </c>
      <c r="S56" s="403">
        <v>1076.007637</v>
      </c>
      <c r="U56" t="s">
        <v>1211</v>
      </c>
      <c r="W56" s="404">
        <v>0.04</v>
      </c>
      <c r="X56" s="404"/>
      <c r="Y56" s="404"/>
      <c r="AA56" s="155">
        <f t="shared" si="0"/>
        <v>106.34452072</v>
      </c>
      <c r="AC56" s="155"/>
      <c r="AG56" s="700">
        <v>106344.52072</v>
      </c>
      <c r="AH56" s="700"/>
    </row>
    <row r="57" spans="1:34" ht="15.75">
      <c r="A57" s="394" t="s">
        <v>1212</v>
      </c>
      <c r="B57" s="369" t="s">
        <v>1213</v>
      </c>
      <c r="C57" s="369" t="s">
        <v>1214</v>
      </c>
      <c r="D57" s="401" t="s">
        <v>1215</v>
      </c>
      <c r="E57" s="402">
        <v>97758.722751</v>
      </c>
      <c r="F57" s="397">
        <v>107244.492477</v>
      </c>
      <c r="G57" s="397">
        <v>20428.93418</v>
      </c>
      <c r="H57" s="397">
        <v>2426.426577</v>
      </c>
      <c r="I57" s="397">
        <v>1842.276085</v>
      </c>
      <c r="J57" s="397">
        <v>12998.942798</v>
      </c>
      <c r="K57" s="397">
        <v>10522.506126</v>
      </c>
      <c r="L57" s="397">
        <v>7901.693856</v>
      </c>
      <c r="M57" s="397">
        <v>13589.332174</v>
      </c>
      <c r="N57" s="397">
        <v>4671.234299</v>
      </c>
      <c r="O57" s="397">
        <v>1774.265803</v>
      </c>
      <c r="P57" s="397">
        <v>13954.689079</v>
      </c>
      <c r="Q57" s="397">
        <v>2711.591366</v>
      </c>
      <c r="R57" s="397">
        <v>4936.830408</v>
      </c>
      <c r="S57" s="403">
        <v>9485.769726</v>
      </c>
      <c r="U57" t="s">
        <v>1216</v>
      </c>
      <c r="W57" s="404">
        <v>0.07</v>
      </c>
      <c r="X57" s="404"/>
      <c r="Y57" s="404"/>
      <c r="AA57" s="155">
        <f t="shared" si="0"/>
        <v>1430.0253926000003</v>
      </c>
      <c r="AC57" s="155"/>
      <c r="AG57" s="700">
        <v>1430025.3926000004</v>
      </c>
      <c r="AH57" s="700"/>
    </row>
    <row r="58" spans="1:34" ht="15.75">
      <c r="A58" s="394" t="s">
        <v>1217</v>
      </c>
      <c r="B58" s="369" t="s">
        <v>1218</v>
      </c>
      <c r="C58" s="369" t="s">
        <v>1219</v>
      </c>
      <c r="D58" s="401" t="s">
        <v>1220</v>
      </c>
      <c r="E58" s="402">
        <v>330569.834398</v>
      </c>
      <c r="F58" s="397">
        <v>367021.194537</v>
      </c>
      <c r="G58" s="397">
        <v>75510.990786</v>
      </c>
      <c r="H58" s="397">
        <v>8500.323562</v>
      </c>
      <c r="I58" s="397">
        <v>8586.706692</v>
      </c>
      <c r="J58" s="397">
        <v>33473.658318</v>
      </c>
      <c r="K58" s="397">
        <v>40488.95047</v>
      </c>
      <c r="L58" s="397">
        <v>12208.535305</v>
      </c>
      <c r="M58" s="397">
        <v>48775.52548</v>
      </c>
      <c r="N58" s="397">
        <v>15254.700712</v>
      </c>
      <c r="O58" s="397">
        <v>7219.621116</v>
      </c>
      <c r="P58" s="397">
        <v>49970.510474</v>
      </c>
      <c r="Q58" s="397">
        <v>8438.135085</v>
      </c>
      <c r="R58" s="397">
        <v>22142.176398</v>
      </c>
      <c r="S58" s="403">
        <v>36451.360139</v>
      </c>
      <c r="U58" t="s">
        <v>784</v>
      </c>
      <c r="W58" s="404">
        <v>0.0625</v>
      </c>
      <c r="X58" s="404"/>
      <c r="Y58" s="404"/>
      <c r="AA58" s="155">
        <f t="shared" si="0"/>
        <v>4719.436924125</v>
      </c>
      <c r="AC58" s="155"/>
      <c r="AG58" s="700">
        <v>4719436.924125</v>
      </c>
      <c r="AH58" s="700"/>
    </row>
    <row r="59" spans="1:34" ht="15.75">
      <c r="A59" s="394" t="s">
        <v>1221</v>
      </c>
      <c r="B59" s="369" t="s">
        <v>1222</v>
      </c>
      <c r="C59" s="369" t="s">
        <v>1223</v>
      </c>
      <c r="D59" s="401" t="s">
        <v>1224</v>
      </c>
      <c r="E59" s="402">
        <v>39668.159394</v>
      </c>
      <c r="F59" s="397">
        <v>42905.19519</v>
      </c>
      <c r="G59" s="397">
        <v>9043.070647</v>
      </c>
      <c r="H59" s="397">
        <v>1314.171987</v>
      </c>
      <c r="I59" s="397">
        <v>812.795344</v>
      </c>
      <c r="J59" s="397">
        <v>4965.087033</v>
      </c>
      <c r="K59" s="397">
        <v>4483.64667</v>
      </c>
      <c r="L59" s="397">
        <v>877.687088</v>
      </c>
      <c r="M59" s="397">
        <v>4877.942042</v>
      </c>
      <c r="N59" s="397">
        <v>1367.624901</v>
      </c>
      <c r="O59" s="397">
        <v>1056.48071</v>
      </c>
      <c r="P59" s="397">
        <v>5601.214842</v>
      </c>
      <c r="Q59" s="397">
        <v>882.008096</v>
      </c>
      <c r="R59" s="397">
        <v>4386.430034</v>
      </c>
      <c r="S59" s="403">
        <v>3237.035796</v>
      </c>
      <c r="U59" t="s">
        <v>1225</v>
      </c>
      <c r="W59" s="404">
        <v>0.0465</v>
      </c>
      <c r="X59" s="404"/>
      <c r="Y59" s="404"/>
      <c r="AA59" s="155">
        <f t="shared" si="0"/>
        <v>420.5027850855</v>
      </c>
      <c r="AC59" s="155"/>
      <c r="AG59" s="700">
        <v>420502.78508550004</v>
      </c>
      <c r="AH59" s="700"/>
    </row>
    <row r="60" spans="1:34" ht="15.75">
      <c r="A60" s="394" t="s">
        <v>1226</v>
      </c>
      <c r="B60" s="369" t="s">
        <v>1227</v>
      </c>
      <c r="C60" s="369" t="s">
        <v>1228</v>
      </c>
      <c r="D60" s="401" t="s">
        <v>1229</v>
      </c>
      <c r="E60" s="402">
        <v>11418.648701</v>
      </c>
      <c r="F60" s="397">
        <v>12269.32151</v>
      </c>
      <c r="G60" s="397">
        <v>2070.460043</v>
      </c>
      <c r="H60" s="397">
        <v>245.155027</v>
      </c>
      <c r="I60" s="397">
        <v>200.555812</v>
      </c>
      <c r="J60" s="397">
        <v>1730.395657</v>
      </c>
      <c r="K60" s="397">
        <v>1818.947956</v>
      </c>
      <c r="L60" s="397">
        <v>622.076791</v>
      </c>
      <c r="M60" s="397">
        <v>1759.664986</v>
      </c>
      <c r="N60" s="397">
        <v>420.649378</v>
      </c>
      <c r="O60" s="397">
        <v>307.753911</v>
      </c>
      <c r="P60" s="397">
        <v>592.369578</v>
      </c>
      <c r="Q60" s="397">
        <v>434.323922</v>
      </c>
      <c r="R60" s="397">
        <v>1216.29564</v>
      </c>
      <c r="S60" s="403">
        <v>850.672809</v>
      </c>
      <c r="U60" t="s">
        <v>1230</v>
      </c>
      <c r="W60" s="404">
        <v>0.06</v>
      </c>
      <c r="X60" s="404"/>
      <c r="Y60" s="404"/>
      <c r="AA60" s="155">
        <f t="shared" si="0"/>
        <v>124.22760258</v>
      </c>
      <c r="AC60" s="155"/>
      <c r="AG60" s="700">
        <v>124227.60257999999</v>
      </c>
      <c r="AH60" s="700"/>
    </row>
    <row r="61" spans="1:34" ht="15.75">
      <c r="A61" s="394" t="s">
        <v>1231</v>
      </c>
      <c r="B61" s="369" t="s">
        <v>1232</v>
      </c>
      <c r="C61" s="369" t="s">
        <v>1233</v>
      </c>
      <c r="D61" s="401" t="s">
        <v>1234</v>
      </c>
      <c r="E61" s="402">
        <v>129840.719122</v>
      </c>
      <c r="F61" s="397">
        <v>142898.557243</v>
      </c>
      <c r="G61" s="397">
        <v>26545.86816</v>
      </c>
      <c r="H61" s="397">
        <v>4010.181489</v>
      </c>
      <c r="I61" s="397">
        <v>3677.324208</v>
      </c>
      <c r="J61" s="397">
        <v>17427.214498</v>
      </c>
      <c r="K61" s="397">
        <v>17334.112317</v>
      </c>
      <c r="L61" s="397">
        <v>5823.799364</v>
      </c>
      <c r="M61" s="397">
        <v>18486.455651</v>
      </c>
      <c r="N61" s="397">
        <v>6705.699638</v>
      </c>
      <c r="O61" s="397">
        <v>2870.411338</v>
      </c>
      <c r="P61" s="397">
        <v>18188.532557</v>
      </c>
      <c r="Q61" s="397">
        <v>3255.700964</v>
      </c>
      <c r="R61" s="397">
        <v>5515.418938</v>
      </c>
      <c r="S61" s="403">
        <v>13057.838121</v>
      </c>
      <c r="U61" t="s">
        <v>788</v>
      </c>
      <c r="W61" s="404">
        <v>0.05</v>
      </c>
      <c r="X61" s="404"/>
      <c r="Y61" s="404"/>
      <c r="AA61" s="155">
        <f t="shared" si="0"/>
        <v>1327.2934080000002</v>
      </c>
      <c r="AC61" s="155"/>
      <c r="AG61" s="700">
        <v>1327293.4080000003</v>
      </c>
      <c r="AH61" s="700"/>
    </row>
    <row r="62" spans="1:34" ht="15.75">
      <c r="A62" s="394" t="s">
        <v>1235</v>
      </c>
      <c r="B62" s="369" t="s">
        <v>1236</v>
      </c>
      <c r="C62" s="369" t="s">
        <v>1237</v>
      </c>
      <c r="D62" s="401" t="s">
        <v>1238</v>
      </c>
      <c r="E62" s="402">
        <v>104263.725988</v>
      </c>
      <c r="F62" s="397">
        <v>114121.129679</v>
      </c>
      <c r="G62" s="397">
        <v>20387.15211</v>
      </c>
      <c r="H62" s="397">
        <v>2687.19687</v>
      </c>
      <c r="I62" s="397">
        <v>2650.250744</v>
      </c>
      <c r="J62" s="397">
        <v>11730.080412</v>
      </c>
      <c r="K62" s="397">
        <v>15385.414496</v>
      </c>
      <c r="L62" s="397">
        <v>3614.933966</v>
      </c>
      <c r="M62" s="397">
        <v>9709.977952</v>
      </c>
      <c r="N62" s="397">
        <v>5243.315748</v>
      </c>
      <c r="O62" s="397">
        <v>2322.8129</v>
      </c>
      <c r="P62" s="397">
        <v>15281.33355</v>
      </c>
      <c r="Q62" s="397">
        <v>3543.279388</v>
      </c>
      <c r="R62" s="397">
        <v>11707.977852</v>
      </c>
      <c r="S62" s="403">
        <v>9857.403691</v>
      </c>
      <c r="U62" t="s">
        <v>793</v>
      </c>
      <c r="W62" s="404">
        <v>0.065</v>
      </c>
      <c r="X62" s="404"/>
      <c r="Y62" s="404"/>
      <c r="AA62" s="155">
        <f t="shared" si="0"/>
        <v>1325.16488715</v>
      </c>
      <c r="AC62" s="155"/>
      <c r="AG62" s="700">
        <v>1325164.8871499998</v>
      </c>
      <c r="AH62" s="700"/>
    </row>
    <row r="63" spans="1:34" ht="15.75">
      <c r="A63" s="394" t="s">
        <v>1239</v>
      </c>
      <c r="B63" s="369" t="s">
        <v>1240</v>
      </c>
      <c r="C63" s="369" t="s">
        <v>1241</v>
      </c>
      <c r="D63" s="401" t="s">
        <v>1242</v>
      </c>
      <c r="E63" s="402">
        <v>24259.71961</v>
      </c>
      <c r="F63" s="397">
        <v>26494.832852</v>
      </c>
      <c r="G63" s="397">
        <v>4455.723745</v>
      </c>
      <c r="H63" s="397">
        <v>423.43503</v>
      </c>
      <c r="I63" s="397">
        <v>390.392947</v>
      </c>
      <c r="J63" s="397">
        <v>3033.343971</v>
      </c>
      <c r="K63" s="397">
        <v>2653.684226</v>
      </c>
      <c r="L63" s="397">
        <v>1827.454007</v>
      </c>
      <c r="M63" s="397">
        <v>4423.733052</v>
      </c>
      <c r="N63" s="397">
        <v>713.53808</v>
      </c>
      <c r="O63" s="397">
        <v>325.025033</v>
      </c>
      <c r="P63" s="397">
        <v>4143.960327</v>
      </c>
      <c r="Q63" s="397">
        <v>679.999911</v>
      </c>
      <c r="R63" s="397">
        <v>1189.429281</v>
      </c>
      <c r="S63" s="403">
        <v>2235.113242</v>
      </c>
      <c r="U63" t="s">
        <v>795</v>
      </c>
      <c r="W63" s="404">
        <v>0.06</v>
      </c>
      <c r="X63" s="404"/>
      <c r="Y63" s="404"/>
      <c r="AA63" s="155">
        <f t="shared" si="0"/>
        <v>267.3434247</v>
      </c>
      <c r="AC63" s="155"/>
      <c r="AG63" s="700">
        <v>267343.42470000003</v>
      </c>
      <c r="AH63" s="700"/>
    </row>
    <row r="64" spans="1:34" ht="15.75">
      <c r="A64" s="394" t="s">
        <v>1243</v>
      </c>
      <c r="B64" s="369" t="s">
        <v>1244</v>
      </c>
      <c r="C64" s="369" t="s">
        <v>1245</v>
      </c>
      <c r="D64" s="401" t="s">
        <v>1246</v>
      </c>
      <c r="E64" s="402">
        <v>79096.94622</v>
      </c>
      <c r="F64" s="397">
        <v>86668.457273</v>
      </c>
      <c r="G64" s="397">
        <v>15438.399872</v>
      </c>
      <c r="H64" s="397">
        <v>1800.201802</v>
      </c>
      <c r="I64" s="397">
        <v>1844.464096</v>
      </c>
      <c r="J64" s="397">
        <v>10559.814138</v>
      </c>
      <c r="K64" s="397">
        <v>9595.18432</v>
      </c>
      <c r="L64" s="397">
        <v>3939.588178</v>
      </c>
      <c r="M64" s="397">
        <v>12259.036359</v>
      </c>
      <c r="N64" s="397">
        <v>2744.501695</v>
      </c>
      <c r="O64" s="397">
        <v>1739.839786</v>
      </c>
      <c r="P64" s="397">
        <v>10780.532354</v>
      </c>
      <c r="Q64" s="397">
        <v>1822.34123</v>
      </c>
      <c r="R64" s="397">
        <v>6573.04239</v>
      </c>
      <c r="S64" s="403">
        <v>7571.511053</v>
      </c>
      <c r="U64" t="s">
        <v>1247</v>
      </c>
      <c r="W64" s="404">
        <v>0.05</v>
      </c>
      <c r="X64" s="404"/>
      <c r="Y64" s="404"/>
      <c r="AA64" s="155">
        <f t="shared" si="0"/>
        <v>771.9199936</v>
      </c>
      <c r="AC64" s="155"/>
      <c r="AG64" s="700">
        <v>771919.9936</v>
      </c>
      <c r="AH64" s="700"/>
    </row>
    <row r="65" spans="1:34" ht="15.75">
      <c r="A65" s="394" t="s">
        <v>1248</v>
      </c>
      <c r="B65" s="369" t="s">
        <v>1249</v>
      </c>
      <c r="C65" s="369" t="s">
        <v>1250</v>
      </c>
      <c r="D65" s="401" t="s">
        <v>1251</v>
      </c>
      <c r="E65" s="402">
        <v>9409.634227</v>
      </c>
      <c r="F65" s="397">
        <v>10305.962316</v>
      </c>
      <c r="G65" s="397">
        <v>2087.494996</v>
      </c>
      <c r="H65" s="397">
        <v>160.064038</v>
      </c>
      <c r="I65" s="397">
        <v>127.908041</v>
      </c>
      <c r="J65" s="397">
        <v>1049.143295</v>
      </c>
      <c r="K65" s="397">
        <v>917.899539</v>
      </c>
      <c r="L65" s="397">
        <v>191.444894</v>
      </c>
      <c r="M65" s="397">
        <v>2318.755021</v>
      </c>
      <c r="N65" s="397">
        <v>199.013221</v>
      </c>
      <c r="O65" s="397">
        <v>180.09299</v>
      </c>
      <c r="P65" s="397">
        <v>1330.910679</v>
      </c>
      <c r="Q65" s="397">
        <v>311.090047</v>
      </c>
      <c r="R65" s="397">
        <v>535.817466</v>
      </c>
      <c r="S65" s="403">
        <v>896.328089</v>
      </c>
      <c r="U65" t="s">
        <v>1252</v>
      </c>
      <c r="W65" s="404">
        <v>0.04</v>
      </c>
      <c r="X65" s="404"/>
      <c r="Y65" s="404"/>
      <c r="AA65" s="161">
        <f t="shared" si="0"/>
        <v>83.49979984</v>
      </c>
      <c r="AC65" s="161"/>
      <c r="AG65" s="700">
        <v>83499.79983999999</v>
      </c>
      <c r="AH65" s="700"/>
    </row>
    <row r="66" spans="1:25" ht="15.75">
      <c r="A66" s="406"/>
      <c r="B66" s="384"/>
      <c r="C66" s="384"/>
      <c r="D66" s="385"/>
      <c r="E66" s="407"/>
      <c r="F66" s="384"/>
      <c r="G66" s="384"/>
      <c r="H66" s="384"/>
      <c r="I66" s="384"/>
      <c r="J66" s="384"/>
      <c r="K66" s="384"/>
      <c r="L66" s="408"/>
      <c r="M66" s="397">
        <v>2318.755021</v>
      </c>
      <c r="N66" s="397">
        <v>199.013221</v>
      </c>
      <c r="O66" s="397">
        <v>180.09299</v>
      </c>
      <c r="P66" s="397">
        <v>1330.910679</v>
      </c>
      <c r="Q66" s="397">
        <v>311.090047</v>
      </c>
      <c r="R66" s="397">
        <v>535.817466</v>
      </c>
      <c r="S66" s="403">
        <v>896.328089</v>
      </c>
      <c r="X66" s="404"/>
      <c r="Y66" s="404"/>
    </row>
    <row r="67" spans="1:29" ht="16.5" thickBot="1">
      <c r="A67" s="409"/>
      <c r="B67" s="369"/>
      <c r="C67" s="369"/>
      <c r="D67" s="369"/>
      <c r="E67" s="369"/>
      <c r="F67" s="369"/>
      <c r="G67" s="369"/>
      <c r="H67" s="369"/>
      <c r="I67" s="369"/>
      <c r="J67" s="369"/>
      <c r="K67" s="369"/>
      <c r="L67" s="369"/>
      <c r="M67" s="369"/>
      <c r="N67" s="369"/>
      <c r="O67" s="369"/>
      <c r="P67" s="369"/>
      <c r="Q67" s="369"/>
      <c r="R67" s="369"/>
      <c r="S67" s="370"/>
      <c r="AA67" s="276">
        <f>SUM(AA15:AA66)</f>
        <v>52786.642632683746</v>
      </c>
      <c r="AC67" s="276">
        <f>SUM(AC15:AC66)</f>
        <v>15788.709423336</v>
      </c>
    </row>
    <row r="68" spans="1:19" ht="17.25" thickBot="1" thickTop="1">
      <c r="A68" s="410" t="s">
        <v>1253</v>
      </c>
      <c r="B68" s="411"/>
      <c r="C68" s="411"/>
      <c r="D68" s="411"/>
      <c r="E68" s="411"/>
      <c r="F68" s="411"/>
      <c r="G68" s="411"/>
      <c r="H68" s="411"/>
      <c r="I68" s="411"/>
      <c r="J68" s="411"/>
      <c r="K68" s="411"/>
      <c r="L68" s="411"/>
      <c r="M68" s="411"/>
      <c r="N68" s="411"/>
      <c r="O68" s="411"/>
      <c r="P68" s="411"/>
      <c r="Q68" s="411"/>
      <c r="R68" s="411"/>
      <c r="S68" s="412"/>
    </row>
    <row r="69" ht="14.25" thickBot="1" thickTop="1"/>
    <row r="70" spans="1:31" ht="14.25" thickBot="1" thickTop="1">
      <c r="A70" s="413" t="s">
        <v>1254</v>
      </c>
      <c r="B70" s="414"/>
      <c r="C70" s="414"/>
      <c r="D70" s="414"/>
      <c r="E70" s="414"/>
      <c r="F70" s="415"/>
      <c r="U70" s="159" t="s">
        <v>565</v>
      </c>
      <c r="V70" s="160"/>
      <c r="W70" s="160"/>
      <c r="X70" s="160"/>
      <c r="Y70" s="160"/>
      <c r="Z70" s="160"/>
      <c r="AA70" s="160"/>
      <c r="AB70" s="160"/>
      <c r="AC70" s="160"/>
      <c r="AD70" s="160"/>
      <c r="AE70" s="160"/>
    </row>
    <row r="71" ht="13.5" thickTop="1"/>
    <row r="72" ht="12.75">
      <c r="A72" t="s">
        <v>1255</v>
      </c>
    </row>
    <row r="73" ht="12.75">
      <c r="U73" t="s">
        <v>1263</v>
      </c>
    </row>
    <row r="74" spans="1:21" ht="12.75">
      <c r="A74" t="s">
        <v>1256</v>
      </c>
      <c r="U74" t="s">
        <v>1266</v>
      </c>
    </row>
    <row r="75" spans="1:21" ht="12.75">
      <c r="A75" s="416" t="s">
        <v>1257</v>
      </c>
      <c r="U75" s="416" t="s">
        <v>1264</v>
      </c>
    </row>
    <row r="76" spans="1:21" ht="12.75">
      <c r="A76" t="s">
        <v>1258</v>
      </c>
      <c r="U76" t="s">
        <v>1265</v>
      </c>
    </row>
    <row r="78" ht="12.75">
      <c r="U78" t="s">
        <v>1267</v>
      </c>
    </row>
    <row r="79" ht="12.75">
      <c r="U79" t="s">
        <v>1268</v>
      </c>
    </row>
    <row r="80" ht="12.75">
      <c r="U80" s="416" t="s">
        <v>1259</v>
      </c>
    </row>
    <row r="82" ht="12.75">
      <c r="U82" t="s">
        <v>1270</v>
      </c>
    </row>
    <row r="83" ht="12.75">
      <c r="U83" t="s">
        <v>1269</v>
      </c>
    </row>
    <row r="85" ht="12.75">
      <c r="U85" t="s">
        <v>1260</v>
      </c>
    </row>
    <row r="87" ht="12.75">
      <c r="U87" t="s">
        <v>1272</v>
      </c>
    </row>
    <row r="88" ht="12.75">
      <c r="U88" t="s">
        <v>1271</v>
      </c>
    </row>
    <row r="90" ht="12.75">
      <c r="U90" t="s">
        <v>1274</v>
      </c>
    </row>
    <row r="91" ht="12.75">
      <c r="U91" t="s">
        <v>1273</v>
      </c>
    </row>
    <row r="93" ht="12.75">
      <c r="U93" t="s">
        <v>1261</v>
      </c>
    </row>
    <row r="94" ht="12.75">
      <c r="U94" t="s">
        <v>1262</v>
      </c>
    </row>
  </sheetData>
  <mergeCells count="21">
    <mergeCell ref="A5:A12"/>
    <mergeCell ref="E5:L6"/>
    <mergeCell ref="M5:S6"/>
    <mergeCell ref="B7:B9"/>
    <mergeCell ref="C7:C9"/>
    <mergeCell ref="D7:D9"/>
    <mergeCell ref="E7:E12"/>
    <mergeCell ref="F7:F12"/>
    <mergeCell ref="G7:G12"/>
    <mergeCell ref="H7:H12"/>
    <mergeCell ref="I7:I12"/>
    <mergeCell ref="J7:J12"/>
    <mergeCell ref="K7:K12"/>
    <mergeCell ref="L7:L12"/>
    <mergeCell ref="Q7:Q12"/>
    <mergeCell ref="R7:R12"/>
    <mergeCell ref="S7:S12"/>
    <mergeCell ref="M7:M12"/>
    <mergeCell ref="N7:N12"/>
    <mergeCell ref="O7:O12"/>
    <mergeCell ref="P7:P12"/>
  </mergeCells>
  <hyperlinks>
    <hyperlink ref="A3" location="Notes!A1" display="See notes."/>
    <hyperlink ref="A75" r:id="rId1" display="http://www.census.gov/compendia/statab/tables/09s1020.xls"/>
    <hyperlink ref="U80" r:id="rId2" display="http://www.api.org/statistics/fueltaxes/upload/MotorFuelNotesJan20092.pdf"/>
    <hyperlink ref="U75" r:id="rId3" display="http://www.taxadmin.org/fta/rate/sales.html"/>
  </hyperlinks>
  <printOptions/>
  <pageMargins left="0.75" right="0.75" top="1" bottom="1" header="0.5" footer="0.5"/>
  <pageSetup horizontalDpi="300" verticalDpi="300" orientation="portrait" r:id="rId4"/>
</worksheet>
</file>

<file path=xl/worksheets/sheet6.xml><?xml version="1.0" encoding="utf-8"?>
<worksheet xmlns="http://schemas.openxmlformats.org/spreadsheetml/2006/main" xmlns:r="http://schemas.openxmlformats.org/officeDocument/2006/relationships">
  <dimension ref="A1:M57"/>
  <sheetViews>
    <sheetView workbookViewId="0" topLeftCell="A3">
      <selection activeCell="C7" sqref="C7"/>
    </sheetView>
  </sheetViews>
  <sheetFormatPr defaultColWidth="9.140625" defaultRowHeight="12.75"/>
  <cols>
    <col min="1" max="2" width="2.7109375" style="0" customWidth="1"/>
    <col min="3" max="3" width="43.7109375" style="0" customWidth="1"/>
    <col min="4" max="4" width="2.7109375" style="0" customWidth="1"/>
    <col min="5" max="5" width="9.28125" style="0" bestFit="1" customWidth="1"/>
    <col min="6" max="6" width="1.7109375" style="0" customWidth="1"/>
    <col min="7" max="7" width="11.7109375" style="0" bestFit="1" customWidth="1"/>
    <col min="8" max="8" width="3.7109375" style="0" customWidth="1"/>
    <col min="9" max="9" width="5.28125" style="0" customWidth="1"/>
    <col min="10" max="10" width="1.7109375" style="0" customWidth="1"/>
    <col min="11" max="11" width="17.421875" style="0" bestFit="1" customWidth="1"/>
    <col min="12" max="12" width="1.7109375" style="0" customWidth="1"/>
    <col min="13" max="13" width="13.8515625" style="0" bestFit="1" customWidth="1"/>
  </cols>
  <sheetData>
    <row r="1" spans="1:13" ht="15.75">
      <c r="A1" s="363" t="s">
        <v>100</v>
      </c>
      <c r="B1" s="364"/>
      <c r="C1" s="364"/>
      <c r="D1" s="364"/>
      <c r="E1" s="364"/>
      <c r="F1" s="364"/>
      <c r="G1" s="364"/>
      <c r="H1" s="364"/>
      <c r="I1" s="364"/>
      <c r="J1" s="364"/>
      <c r="K1" s="364"/>
      <c r="L1" s="364"/>
      <c r="M1" s="364"/>
    </row>
    <row r="2" spans="1:13" ht="15.75">
      <c r="A2" s="363"/>
      <c r="B2" s="364"/>
      <c r="C2" s="364"/>
      <c r="D2" s="364"/>
      <c r="E2" s="364"/>
      <c r="F2" s="364"/>
      <c r="G2" s="364"/>
      <c r="H2" s="364"/>
      <c r="I2" s="364"/>
      <c r="J2" s="364"/>
      <c r="K2" s="364"/>
      <c r="L2" s="364"/>
      <c r="M2" s="364"/>
    </row>
    <row r="3" spans="5:7" ht="12.75">
      <c r="E3" s="160" t="s">
        <v>1017</v>
      </c>
      <c r="F3" s="160"/>
      <c r="G3" s="160"/>
    </row>
    <row r="4" spans="5:7" ht="12.75">
      <c r="E4" s="157" t="s">
        <v>79</v>
      </c>
      <c r="G4" s="869" t="s">
        <v>725</v>
      </c>
    </row>
    <row r="6" ht="12.75">
      <c r="A6" t="s">
        <v>101</v>
      </c>
    </row>
    <row r="8" spans="2:7" ht="12.75">
      <c r="B8" t="s">
        <v>568</v>
      </c>
      <c r="E8" s="162">
        <f>'State Summary'!L10</f>
        <v>39536.831</v>
      </c>
      <c r="F8" s="362"/>
      <c r="G8" s="162">
        <f>'State Summary'!T10/1000</f>
        <v>3983.374</v>
      </c>
    </row>
    <row r="9" spans="2:7" ht="12.75">
      <c r="B9" t="s">
        <v>808</v>
      </c>
      <c r="E9" s="155">
        <f>'State Summary'!L25</f>
        <v>74645.90450302782</v>
      </c>
      <c r="G9" s="155">
        <f>'State Summary'!T25/1000</f>
        <v>7689.798390259999</v>
      </c>
    </row>
    <row r="10" spans="2:7" ht="12.75">
      <c r="B10" t="s">
        <v>809</v>
      </c>
      <c r="E10" s="161">
        <f>'State Summary'!L32</f>
        <v>5109.468</v>
      </c>
      <c r="G10" s="161">
        <f>'State Summary'!T32/1000</f>
        <v>338.994</v>
      </c>
    </row>
    <row r="11" spans="5:7" ht="12.75">
      <c r="E11" s="155"/>
      <c r="F11" s="155"/>
      <c r="G11" s="155"/>
    </row>
    <row r="12" spans="2:7" ht="12.75">
      <c r="B12" t="s">
        <v>80</v>
      </c>
      <c r="E12" s="163">
        <f>SUM(E8:E11)</f>
        <v>119292.20350302782</v>
      </c>
      <c r="F12" s="163"/>
      <c r="G12" s="163">
        <f>SUM(G8:G11)</f>
        <v>12012.16639026</v>
      </c>
    </row>
    <row r="13" spans="2:7" ht="12.75">
      <c r="B13" t="s">
        <v>81</v>
      </c>
      <c r="E13" s="155">
        <f>'State Summary'!L41</f>
        <v>8091.024</v>
      </c>
      <c r="F13" s="155"/>
      <c r="G13" s="155">
        <f>'State Summary'!T41/1000</f>
        <v>788.113</v>
      </c>
    </row>
    <row r="14" spans="2:7" ht="12.75">
      <c r="B14" t="s">
        <v>1277</v>
      </c>
      <c r="E14" s="155">
        <f>'State Summary'!L45+'State Summary'!H46</f>
        <v>68575.35205601975</v>
      </c>
      <c r="F14" s="155"/>
      <c r="G14" s="155">
        <f>('State Summary'!T45+'State Summary'!T46)/1000</f>
        <v>11878.4692569025</v>
      </c>
    </row>
    <row r="15" spans="2:7" ht="12.75">
      <c r="B15" t="s">
        <v>82</v>
      </c>
      <c r="E15" s="161">
        <f>'State Summary'!L48</f>
        <v>746.9607752278727</v>
      </c>
      <c r="F15" s="155"/>
      <c r="G15" s="161">
        <f>'State Summary'!T48/1000</f>
        <v>94.07119230308382</v>
      </c>
    </row>
    <row r="16" spans="5:7" ht="12.75">
      <c r="E16" s="155"/>
      <c r="F16" s="155"/>
      <c r="G16" s="155"/>
    </row>
    <row r="17" spans="1:7" ht="12.75">
      <c r="A17" t="s">
        <v>83</v>
      </c>
      <c r="E17" s="155">
        <f>SUM(E12:E16)</f>
        <v>196705.54033427546</v>
      </c>
      <c r="F17" s="155"/>
      <c r="G17" s="155">
        <f>SUM(G12:G16)</f>
        <v>24772.81983946558</v>
      </c>
    </row>
    <row r="18" spans="1:7" ht="12.75">
      <c r="A18" t="s">
        <v>84</v>
      </c>
      <c r="E18" s="161">
        <f>-'State Summary'!L70</f>
        <v>-179394.64500000002</v>
      </c>
      <c r="F18" s="155"/>
      <c r="G18" s="161">
        <f>-'State Summary'!T70/1000</f>
        <v>-15181.604179463324</v>
      </c>
    </row>
    <row r="19" spans="5:13" ht="12.75">
      <c r="E19" s="155"/>
      <c r="F19" s="155"/>
      <c r="G19" s="155"/>
      <c r="I19" s="157" t="s">
        <v>88</v>
      </c>
      <c r="K19" s="157" t="s">
        <v>86</v>
      </c>
      <c r="M19" s="157" t="s">
        <v>87</v>
      </c>
    </row>
    <row r="20" spans="1:7" ht="12.75">
      <c r="A20" t="s">
        <v>85</v>
      </c>
      <c r="E20" s="155"/>
      <c r="F20" s="155"/>
      <c r="G20" s="155"/>
    </row>
    <row r="21" spans="2:13" ht="13.5" thickBot="1">
      <c r="B21" t="s">
        <v>89</v>
      </c>
      <c r="E21" s="276">
        <f>SUM(E17:E20)</f>
        <v>17310.89533427544</v>
      </c>
      <c r="F21" s="155"/>
      <c r="G21" s="276">
        <f>SUM(G17:G20)</f>
        <v>9591.215660002257</v>
      </c>
      <c r="I21" s="158">
        <f>'State Summary'!T126</f>
        <v>1</v>
      </c>
      <c r="K21" s="858">
        <f>'State Summary'!AO73/1000</f>
        <v>-2247.2994500201453</v>
      </c>
      <c r="L21" s="158"/>
      <c r="M21" s="858">
        <f>'State Summary'!T73/1000</f>
        <v>9591.215660002257</v>
      </c>
    </row>
    <row r="22" spans="5:13" ht="13.5" thickTop="1">
      <c r="E22" s="155"/>
      <c r="F22" s="155"/>
      <c r="G22" s="155"/>
      <c r="I22" s="158"/>
      <c r="K22" s="158" t="str">
        <f>'State Summary'!AO6</f>
        <v>Missouri</v>
      </c>
      <c r="L22" s="158"/>
      <c r="M22" s="158" t="str">
        <f>'State Summary'!T6</f>
        <v>California</v>
      </c>
    </row>
    <row r="23" spans="1:13" ht="12.75">
      <c r="A23" t="s">
        <v>85</v>
      </c>
      <c r="E23" s="155"/>
      <c r="F23" s="155"/>
      <c r="G23" s="155"/>
      <c r="I23" s="158"/>
      <c r="K23" s="158"/>
      <c r="L23" s="158"/>
      <c r="M23" s="158" t="s">
        <v>91</v>
      </c>
    </row>
    <row r="24" spans="2:13" ht="12.75">
      <c r="B24" t="s">
        <v>90</v>
      </c>
      <c r="E24" s="836">
        <f>'State Summary'!L76</f>
        <v>1.0964961653915333</v>
      </c>
      <c r="F24" s="836"/>
      <c r="G24" s="836">
        <f>'State Summary'!T76</f>
        <v>1.6317656254651023</v>
      </c>
      <c r="I24" s="158">
        <f>'State Summary'!T124</f>
        <v>2</v>
      </c>
      <c r="K24" s="867">
        <f>'State Summary'!Q76</f>
        <v>0.2624043715508438</v>
      </c>
      <c r="L24" s="867"/>
      <c r="M24" s="867">
        <f>'State Summary'!BF76</f>
        <v>1.9371117567714666</v>
      </c>
    </row>
    <row r="25" spans="5:13" ht="12.75">
      <c r="E25" s="155"/>
      <c r="F25" s="155"/>
      <c r="G25" s="155"/>
      <c r="I25" s="158"/>
      <c r="K25" s="158" t="str">
        <f>'State Summary'!Q6</f>
        <v>Alaska</v>
      </c>
      <c r="L25" s="158"/>
      <c r="M25" s="158" t="str">
        <f>'State Summary'!BF6</f>
        <v>Tennessee</v>
      </c>
    </row>
    <row r="26" spans="5:13" ht="12.75">
      <c r="E26" s="155"/>
      <c r="F26" s="155"/>
      <c r="G26" s="155"/>
      <c r="I26" s="158"/>
      <c r="K26" s="158"/>
      <c r="L26" s="158"/>
      <c r="M26" s="158"/>
    </row>
    <row r="27" spans="1:13" ht="12.75">
      <c r="A27" t="s">
        <v>92</v>
      </c>
      <c r="E27" s="156">
        <f>'State Summary'!L97</f>
        <v>15123.984</v>
      </c>
      <c r="F27" s="156"/>
      <c r="G27" s="156">
        <f>'State Summary'!T97/1000</f>
        <v>2720.256</v>
      </c>
      <c r="H27" s="156"/>
      <c r="I27" s="158">
        <f>'State Summary'!T132</f>
        <v>2</v>
      </c>
      <c r="K27" s="858">
        <v>0</v>
      </c>
      <c r="L27" s="858"/>
      <c r="M27" s="858">
        <f>'State Summary'!BG97/1000</f>
        <v>4136.333</v>
      </c>
    </row>
    <row r="28" spans="5:13" ht="12.75">
      <c r="E28" s="155"/>
      <c r="F28" s="155"/>
      <c r="G28" s="155"/>
      <c r="I28" s="158"/>
      <c r="K28" s="158" t="s">
        <v>98</v>
      </c>
      <c r="L28" s="158"/>
      <c r="M28" s="158" t="str">
        <f>'State Summary'!BG6</f>
        <v>Texas</v>
      </c>
    </row>
    <row r="29" spans="5:13" ht="12.75">
      <c r="E29" s="155"/>
      <c r="F29" s="155"/>
      <c r="G29" s="155"/>
      <c r="I29" s="158"/>
      <c r="K29" s="158"/>
      <c r="L29" s="158"/>
      <c r="M29" s="158"/>
    </row>
    <row r="30" spans="1:13" ht="12.75">
      <c r="A30" t="s">
        <v>93</v>
      </c>
      <c r="E30" s="836">
        <f>'State Summary'!L99</f>
        <v>0.12678099285521313</v>
      </c>
      <c r="F30" s="836"/>
      <c r="G30" s="836">
        <f>'State Summary'!T99</f>
        <v>0.22645840155908137</v>
      </c>
      <c r="H30" s="836"/>
      <c r="I30" s="158">
        <f>'State Summary'!T134</f>
        <v>10</v>
      </c>
      <c r="K30" s="867">
        <v>0</v>
      </c>
      <c r="L30" s="867"/>
      <c r="M30" s="867">
        <f>'State Summary'!AK99</f>
        <v>0.39018294288044025</v>
      </c>
    </row>
    <row r="31" spans="5:13" ht="12.75">
      <c r="E31" s="155"/>
      <c r="F31" s="155"/>
      <c r="G31" s="155"/>
      <c r="I31" s="158"/>
      <c r="K31" s="158" t="s">
        <v>98</v>
      </c>
      <c r="L31" s="158"/>
      <c r="M31" s="158" t="str">
        <f>'State Summary'!AK6</f>
        <v>Massachusetts</v>
      </c>
    </row>
    <row r="32" spans="5:13" ht="12.75">
      <c r="E32" s="155"/>
      <c r="F32" s="155"/>
      <c r="G32" s="155"/>
      <c r="I32" s="158"/>
      <c r="K32" s="158"/>
      <c r="L32" s="158"/>
      <c r="M32" s="158"/>
    </row>
    <row r="33" spans="1:13" ht="12.75">
      <c r="A33" t="s">
        <v>102</v>
      </c>
      <c r="E33" s="155">
        <f>'State Summary'!L106</f>
        <v>10046.498623523958</v>
      </c>
      <c r="F33" s="155"/>
      <c r="G33" s="155">
        <f>'State Summary'!T106</f>
        <v>9062.8524908076</v>
      </c>
      <c r="I33" s="158">
        <f>'State Summary'!T118</f>
        <v>40</v>
      </c>
      <c r="K33" s="609">
        <f>'State Summary'!X106</f>
        <v>6154.407589242321</v>
      </c>
      <c r="L33" s="158"/>
      <c r="M33" s="609">
        <f>'State Summary'!BN106</f>
        <v>17894.057094384178</v>
      </c>
    </row>
    <row r="34" spans="5:13" ht="12.75">
      <c r="E34" s="155"/>
      <c r="F34" s="155"/>
      <c r="G34" s="155"/>
      <c r="I34" s="158"/>
      <c r="K34" s="158" t="str">
        <f>'State Summary'!X6</f>
        <v>District of Columbia</v>
      </c>
      <c r="L34" s="158"/>
      <c r="M34" s="158" t="str">
        <f>'State Summary'!BN6</f>
        <v>Wyoming</v>
      </c>
    </row>
    <row r="35" spans="5:13" ht="12.75">
      <c r="E35" s="155"/>
      <c r="F35" s="155"/>
      <c r="G35" s="155"/>
      <c r="I35" s="158"/>
      <c r="K35" s="158"/>
      <c r="L35" s="158"/>
      <c r="M35" s="158"/>
    </row>
    <row r="36" spans="1:13" ht="12.75">
      <c r="A36" t="s">
        <v>94</v>
      </c>
      <c r="E36" s="156">
        <f>'State Summary'!L108</f>
        <v>652.2501784619144</v>
      </c>
      <c r="F36" s="156"/>
      <c r="G36" s="156">
        <f>'State Summary'!T108</f>
        <v>683.8385803334285</v>
      </c>
      <c r="H36" s="155"/>
      <c r="I36" s="158">
        <f>'State Summary'!T120</f>
        <v>12</v>
      </c>
      <c r="K36" s="858">
        <f>'State Summary'!X108</f>
        <v>254.28270920302054</v>
      </c>
      <c r="L36" s="609"/>
      <c r="M36" s="609">
        <f>'State Summary'!BL108</f>
        <v>1088.5229252431807</v>
      </c>
    </row>
    <row r="37" spans="9:13" ht="12.75">
      <c r="I37" s="158"/>
      <c r="K37" s="158" t="str">
        <f>'State Summary'!X6</f>
        <v>District of Columbia</v>
      </c>
      <c r="L37" s="158"/>
      <c r="M37" s="158" t="str">
        <f>'State Summary'!BL6</f>
        <v>West Virginia</v>
      </c>
    </row>
    <row r="38" spans="9:13" ht="12.75">
      <c r="I38" s="158"/>
      <c r="K38" s="158"/>
      <c r="L38" s="158"/>
      <c r="M38" s="158"/>
    </row>
    <row r="39" spans="1:13" ht="12.75">
      <c r="A39" t="s">
        <v>96</v>
      </c>
      <c r="E39" s="156">
        <f>'State Summary'!L112</f>
        <v>594.849484246952</v>
      </c>
      <c r="G39" s="156">
        <f>'State Summary'!T112</f>
        <v>419.07892264767736</v>
      </c>
      <c r="I39" s="158">
        <f>'State Summary'!T128</f>
        <v>49</v>
      </c>
      <c r="J39" s="158"/>
      <c r="K39" s="858">
        <f>'State Summary'!BF112</f>
        <v>301.24846413749157</v>
      </c>
      <c r="L39" s="158"/>
      <c r="M39" s="858">
        <f>'State Summary'!Q112</f>
        <v>1473.9667544878016</v>
      </c>
    </row>
    <row r="40" spans="9:13" ht="12.75">
      <c r="I40" s="158"/>
      <c r="J40" s="158"/>
      <c r="K40" s="158" t="str">
        <f>'State Summary'!BF6</f>
        <v>Tennessee</v>
      </c>
      <c r="L40" s="158"/>
      <c r="M40" s="158" t="str">
        <f>'State Summary'!Q6</f>
        <v>Alaska</v>
      </c>
    </row>
    <row r="41" ht="12.75">
      <c r="I41" s="158"/>
    </row>
    <row r="42" spans="1:13" ht="12.75">
      <c r="A42" t="s">
        <v>95</v>
      </c>
      <c r="E42" s="405">
        <f>'State Summary'!L110</f>
        <v>0.06492313420863517</v>
      </c>
      <c r="F42" s="405"/>
      <c r="G42" s="405">
        <f>'State Summary'!T110</f>
        <v>0.07545511537642724</v>
      </c>
      <c r="H42" s="405"/>
      <c r="I42" s="158">
        <f>'State Summary'!T122</f>
        <v>8</v>
      </c>
      <c r="K42" s="868">
        <f>'State Summary'!P110</f>
        <v>0.03886457287958409</v>
      </c>
      <c r="L42" s="868"/>
      <c r="M42" s="868">
        <f>'State Summary'!AV110</f>
        <v>0.12227547761524174</v>
      </c>
    </row>
    <row r="43" spans="9:13" ht="12.75">
      <c r="I43" s="158"/>
      <c r="K43" s="158" t="str">
        <f>'State Summary'!P6</f>
        <v>Alabama</v>
      </c>
      <c r="L43" s="158"/>
      <c r="M43" s="158" t="str">
        <f>'State Summary'!AV6</f>
        <v>New York</v>
      </c>
    </row>
    <row r="44" ht="12.75">
      <c r="M44" s="158"/>
    </row>
    <row r="45" spans="1:13" ht="12.75">
      <c r="A45" t="s">
        <v>97</v>
      </c>
      <c r="E45" s="405">
        <f>'State Summary'!L114</f>
        <v>0.05920963178694984</v>
      </c>
      <c r="F45" s="405"/>
      <c r="G45" s="405">
        <f>'State Summary'!T114</f>
        <v>0.046241392880745524</v>
      </c>
      <c r="H45" s="405"/>
      <c r="I45" s="609">
        <f>'State Summary'!T130</f>
        <v>45</v>
      </c>
      <c r="J45" s="405"/>
      <c r="K45" s="868">
        <f>'State Summary'!BF114</f>
        <v>0.026125194184136957</v>
      </c>
      <c r="L45" s="405"/>
      <c r="M45" s="868">
        <f>'State Summary'!Q114</f>
        <v>0.19516458270653284</v>
      </c>
    </row>
    <row r="46" spans="11:13" ht="12.75">
      <c r="K46" s="158" t="str">
        <f>'State Summary'!BF6</f>
        <v>Tennessee</v>
      </c>
      <c r="M46" s="158" t="str">
        <f>'State Summary'!Q6</f>
        <v>Alaska</v>
      </c>
    </row>
    <row r="47" ht="12.75">
      <c r="M47" s="158"/>
    </row>
    <row r="48" ht="12.75">
      <c r="M48" s="158"/>
    </row>
    <row r="49" ht="12.75">
      <c r="M49" s="158"/>
    </row>
    <row r="50" ht="12.75">
      <c r="M50" s="158"/>
    </row>
    <row r="51" ht="12.75">
      <c r="M51" s="158"/>
    </row>
    <row r="52" ht="12.75">
      <c r="M52" s="158"/>
    </row>
    <row r="53" ht="12.75">
      <c r="M53" s="158"/>
    </row>
    <row r="54" ht="12.75">
      <c r="M54" s="158"/>
    </row>
    <row r="55" ht="12.75">
      <c r="M55" s="158"/>
    </row>
    <row r="56" ht="12.75">
      <c r="M56" s="158"/>
    </row>
    <row r="57" ht="12.75">
      <c r="M57" s="158"/>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O287"/>
  <sheetViews>
    <sheetView workbookViewId="0" topLeftCell="A1">
      <pane xSplit="6585" ySplit="2220" topLeftCell="A115" activePane="bottomLeft" state="split"/>
      <selection pane="topLeft" activeCell="A1" sqref="A1"/>
      <selection pane="topRight" activeCell="D1" sqref="D1"/>
      <selection pane="bottomLeft" activeCell="B136" sqref="B136"/>
      <selection pane="bottomRight" activeCell="BN134" sqref="A1:BN134"/>
    </sheetView>
  </sheetViews>
  <sheetFormatPr defaultColWidth="9.140625" defaultRowHeight="12.75"/>
  <cols>
    <col min="1" max="1" width="2.7109375" style="0" customWidth="1"/>
    <col min="2" max="2" width="54.57421875" style="0" bestFit="1" customWidth="1"/>
    <col min="3" max="3" width="1.7109375" style="0" customWidth="1"/>
    <col min="4" max="4" width="5.8515625" style="0" customWidth="1"/>
    <col min="5" max="5" width="1.7109375" style="0" customWidth="1"/>
    <col min="6" max="6" width="11.28125" style="0" customWidth="1"/>
    <col min="7" max="7" width="1.7109375" style="0" customWidth="1"/>
    <col min="8" max="8" width="10.28125" style="0" customWidth="1"/>
    <col min="9" max="9" width="1.7109375" style="0" customWidth="1"/>
    <col min="11" max="11" width="1.7109375" style="0" customWidth="1"/>
    <col min="12" max="12" width="11.00390625" style="0" customWidth="1"/>
    <col min="13" max="13" width="1.7109375" style="0" customWidth="1"/>
    <col min="14" max="14" width="11.28125" style="0" bestFit="1" customWidth="1"/>
    <col min="15" max="15" width="1.7109375" style="0" customWidth="1"/>
    <col min="16" max="19" width="10.7109375" style="0" customWidth="1"/>
    <col min="20" max="20" width="11.7109375" style="0" customWidth="1"/>
    <col min="21" max="21" width="10.7109375" style="0" customWidth="1"/>
    <col min="22" max="22" width="10.8515625" style="0" customWidth="1"/>
    <col min="23" max="24" width="9.7109375" style="0" customWidth="1"/>
    <col min="25" max="25" width="11.7109375" style="0" customWidth="1"/>
    <col min="26" max="26" width="10.7109375" style="0" customWidth="1"/>
    <col min="27" max="27" width="9.7109375" style="0" customWidth="1"/>
    <col min="29" max="34" width="10.7109375" style="0" customWidth="1"/>
    <col min="36" max="36" width="10.7109375" style="0" customWidth="1"/>
    <col min="37" max="37" width="13.8515625" style="0" customWidth="1"/>
    <col min="38" max="38" width="10.7109375" style="0" customWidth="1"/>
    <col min="39" max="39" width="11.28125" style="0" customWidth="1"/>
    <col min="40" max="40" width="10.7109375" style="0" customWidth="1"/>
    <col min="41" max="41" width="11.28125" style="0" customWidth="1"/>
    <col min="42" max="42" width="9.7109375" style="0" customWidth="1"/>
    <col min="43" max="44" width="10.7109375" style="0" customWidth="1"/>
    <col min="45" max="45" width="9.8515625" style="0" customWidth="1"/>
    <col min="46" max="46" width="10.7109375" style="0" customWidth="1"/>
    <col min="47" max="47" width="11.140625" style="0" customWidth="1"/>
    <col min="48" max="48" width="11.7109375" style="0" customWidth="1"/>
    <col min="49" max="49" width="12.7109375" style="0" customWidth="1"/>
    <col min="50" max="50" width="11.8515625" style="0" customWidth="1"/>
    <col min="51" max="52" width="10.7109375" style="0" customWidth="1"/>
    <col min="53" max="53" width="11.28125" style="0" customWidth="1"/>
    <col min="54" max="54" width="11.8515625" style="0" customWidth="1"/>
    <col min="55" max="55" width="11.7109375" style="0" customWidth="1"/>
    <col min="56" max="56" width="13.28125" style="0" customWidth="1"/>
    <col min="57" max="57" width="12.28125" style="0" customWidth="1"/>
    <col min="58" max="58" width="10.7109375" style="0" customWidth="1"/>
    <col min="59" max="59" width="11.7109375" style="0" customWidth="1"/>
    <col min="60" max="60" width="10.7109375" style="0" customWidth="1"/>
    <col min="62" max="62" width="10.7109375" style="0" customWidth="1"/>
    <col min="63" max="63" width="10.8515625" style="0" customWidth="1"/>
    <col min="64" max="64" width="12.140625" style="0" customWidth="1"/>
    <col min="65" max="65" width="11.28125" style="0" customWidth="1"/>
    <col min="66" max="66" width="9.7109375" style="0" customWidth="1"/>
    <col min="67" max="67" width="11.8515625" style="0" customWidth="1"/>
    <col min="70" max="70" width="17.421875" style="0" bestFit="1" customWidth="1"/>
    <col min="71" max="71" width="7.140625" style="0" customWidth="1"/>
    <col min="73" max="73" width="7.140625" style="0" customWidth="1"/>
    <col min="75" max="75" width="7.140625" style="0" customWidth="1"/>
    <col min="77" max="77" width="7.28125" style="0" customWidth="1"/>
    <col min="79" max="79" width="11.28125" style="0" bestFit="1" customWidth="1"/>
    <col min="85" max="85" width="10.7109375" style="0" bestFit="1" customWidth="1"/>
    <col min="95" max="98" width="9.28125" style="0" bestFit="1" customWidth="1"/>
    <col min="99" max="99" width="10.7109375" style="0" bestFit="1" customWidth="1"/>
    <col min="100" max="126" width="9.28125" style="0" bestFit="1" customWidth="1"/>
    <col min="127" max="127" width="10.7109375" style="0" bestFit="1" customWidth="1"/>
    <col min="128" max="137" width="9.28125" style="0" bestFit="1" customWidth="1"/>
    <col min="138" max="138" width="10.7109375" style="0" bestFit="1" customWidth="1"/>
    <col min="139" max="145" width="9.28125" style="0" bestFit="1" customWidth="1"/>
  </cols>
  <sheetData>
    <row r="1" spans="1:10" ht="15.75">
      <c r="A1" s="363" t="s">
        <v>975</v>
      </c>
      <c r="B1" s="364"/>
      <c r="C1" s="364"/>
      <c r="D1" s="364"/>
      <c r="E1" s="364"/>
      <c r="F1" s="364"/>
      <c r="G1" s="364"/>
      <c r="H1" s="364"/>
      <c r="I1" s="364"/>
      <c r="J1" s="364"/>
    </row>
    <row r="2" spans="1:81" ht="15.75">
      <c r="A2" s="363" t="s">
        <v>1279</v>
      </c>
      <c r="B2" s="364"/>
      <c r="C2" s="364"/>
      <c r="D2" s="364"/>
      <c r="E2" s="364"/>
      <c r="F2" s="364"/>
      <c r="G2" s="364"/>
      <c r="H2" s="364"/>
      <c r="I2" s="364"/>
      <c r="J2" s="364"/>
      <c r="BS2" t="s">
        <v>688</v>
      </c>
      <c r="CC2" t="s">
        <v>60</v>
      </c>
    </row>
    <row r="3" spans="1:83" ht="15.75">
      <c r="A3" s="363" t="s">
        <v>562</v>
      </c>
      <c r="B3" s="364"/>
      <c r="C3" s="364"/>
      <c r="D3" s="364"/>
      <c r="E3" s="364"/>
      <c r="F3" s="364"/>
      <c r="G3" s="364"/>
      <c r="H3" s="364"/>
      <c r="I3" s="364"/>
      <c r="J3" s="364"/>
      <c r="BU3" t="s">
        <v>689</v>
      </c>
      <c r="CE3" t="s">
        <v>64</v>
      </c>
    </row>
    <row r="4" spans="1:85" ht="12.75" customHeight="1">
      <c r="A4" s="363"/>
      <c r="B4" s="618"/>
      <c r="C4" s="364"/>
      <c r="D4" s="364"/>
      <c r="E4" s="364"/>
      <c r="F4" s="364"/>
      <c r="G4" s="364"/>
      <c r="H4" s="364"/>
      <c r="I4" s="364"/>
      <c r="J4" s="364"/>
      <c r="BW4" t="s">
        <v>690</v>
      </c>
      <c r="CG4" t="s">
        <v>75</v>
      </c>
    </row>
    <row r="5" spans="1:77" ht="12.75" customHeight="1">
      <c r="A5" s="363"/>
      <c r="B5" s="618"/>
      <c r="C5" s="364"/>
      <c r="D5" s="364"/>
      <c r="E5" s="364"/>
      <c r="F5" s="364"/>
      <c r="G5" s="364"/>
      <c r="H5" s="160" t="s">
        <v>473</v>
      </c>
      <c r="I5" s="160"/>
      <c r="J5" s="160"/>
      <c r="K5" s="160"/>
      <c r="L5" s="160"/>
      <c r="P5" s="160" t="s">
        <v>474</v>
      </c>
      <c r="Q5" s="160"/>
      <c r="R5" s="160"/>
      <c r="S5" s="160"/>
      <c r="T5" s="160"/>
      <c r="U5" s="160" t="s">
        <v>474</v>
      </c>
      <c r="V5" s="160"/>
      <c r="W5" s="160"/>
      <c r="X5" s="160"/>
      <c r="Y5" s="160"/>
      <c r="Z5" s="160" t="s">
        <v>474</v>
      </c>
      <c r="AA5" s="160"/>
      <c r="AB5" s="160"/>
      <c r="AC5" s="160"/>
      <c r="AD5" s="160"/>
      <c r="AE5" s="160" t="s">
        <v>474</v>
      </c>
      <c r="AF5" s="160"/>
      <c r="AG5" s="160"/>
      <c r="AH5" s="160"/>
      <c r="AI5" s="160"/>
      <c r="AJ5" s="160" t="s">
        <v>474</v>
      </c>
      <c r="AK5" s="160"/>
      <c r="AL5" s="160"/>
      <c r="AM5" s="160"/>
      <c r="AN5" s="160"/>
      <c r="AO5" s="160" t="s">
        <v>474</v>
      </c>
      <c r="AP5" s="160"/>
      <c r="AQ5" s="160"/>
      <c r="AR5" s="160"/>
      <c r="AS5" s="160"/>
      <c r="AT5" s="160" t="s">
        <v>474</v>
      </c>
      <c r="AU5" s="160"/>
      <c r="AV5" s="160"/>
      <c r="AW5" s="160"/>
      <c r="AX5" s="160"/>
      <c r="AY5" s="160" t="s">
        <v>474</v>
      </c>
      <c r="AZ5" s="160"/>
      <c r="BA5" s="160"/>
      <c r="BB5" s="160"/>
      <c r="BC5" s="160"/>
      <c r="BD5" s="160" t="s">
        <v>474</v>
      </c>
      <c r="BE5" s="160"/>
      <c r="BF5" s="160"/>
      <c r="BG5" s="160"/>
      <c r="BH5" s="160"/>
      <c r="BI5" s="160" t="s">
        <v>474</v>
      </c>
      <c r="BJ5" s="160"/>
      <c r="BK5" s="160"/>
      <c r="BL5" s="160"/>
      <c r="BM5" s="160"/>
      <c r="BN5" s="160"/>
      <c r="BY5" t="s">
        <v>702</v>
      </c>
    </row>
    <row r="6" spans="4:87" ht="25.5">
      <c r="D6" s="157" t="s">
        <v>565</v>
      </c>
      <c r="F6" s="157" t="s">
        <v>563</v>
      </c>
      <c r="H6" s="611" t="s">
        <v>440</v>
      </c>
      <c r="I6" s="648"/>
      <c r="J6" s="652" t="s">
        <v>310</v>
      </c>
      <c r="L6" s="611" t="s">
        <v>472</v>
      </c>
      <c r="N6" s="157" t="s">
        <v>563</v>
      </c>
      <c r="P6" s="611" t="s">
        <v>1028</v>
      </c>
      <c r="Q6" s="611" t="s">
        <v>1033</v>
      </c>
      <c r="R6" s="611" t="s">
        <v>1038</v>
      </c>
      <c r="S6" s="611" t="s">
        <v>1043</v>
      </c>
      <c r="T6" s="611" t="s">
        <v>725</v>
      </c>
      <c r="U6" s="611" t="s">
        <v>806</v>
      </c>
      <c r="V6" s="611" t="s">
        <v>1056</v>
      </c>
      <c r="W6" s="611" t="s">
        <v>729</v>
      </c>
      <c r="X6" s="611" t="s">
        <v>1065</v>
      </c>
      <c r="Y6" s="611" t="s">
        <v>731</v>
      </c>
      <c r="Z6" s="611" t="s">
        <v>740</v>
      </c>
      <c r="AA6" s="611" t="s">
        <v>1078</v>
      </c>
      <c r="AB6" s="611" t="s">
        <v>1083</v>
      </c>
      <c r="AC6" s="611" t="s">
        <v>742</v>
      </c>
      <c r="AD6" s="611" t="s">
        <v>744</v>
      </c>
      <c r="AE6" s="611" t="s">
        <v>1096</v>
      </c>
      <c r="AF6" s="611" t="s">
        <v>747</v>
      </c>
      <c r="AG6" s="611" t="s">
        <v>749</v>
      </c>
      <c r="AH6" s="611" t="s">
        <v>751</v>
      </c>
      <c r="AI6" s="611" t="s">
        <v>754</v>
      </c>
      <c r="AJ6" s="611" t="s">
        <v>756</v>
      </c>
      <c r="AK6" s="611" t="s">
        <v>758</v>
      </c>
      <c r="AL6" s="611" t="s">
        <v>1125</v>
      </c>
      <c r="AM6" s="611" t="s">
        <v>1130</v>
      </c>
      <c r="AN6" s="611" t="s">
        <v>1135</v>
      </c>
      <c r="AO6" s="611" t="s">
        <v>1140</v>
      </c>
      <c r="AP6" s="611" t="s">
        <v>1145</v>
      </c>
      <c r="AQ6" s="611" t="s">
        <v>807</v>
      </c>
      <c r="AR6" s="611" t="s">
        <v>1154</v>
      </c>
      <c r="AS6" s="611" t="s">
        <v>760</v>
      </c>
      <c r="AT6" s="611" t="s">
        <v>762</v>
      </c>
      <c r="AU6" s="611" t="s">
        <v>1167</v>
      </c>
      <c r="AV6" s="611" t="s">
        <v>766</v>
      </c>
      <c r="AW6" s="611" t="s">
        <v>1176</v>
      </c>
      <c r="AX6" s="611" t="s">
        <v>1181</v>
      </c>
      <c r="AY6" s="611" t="s">
        <v>772</v>
      </c>
      <c r="AZ6" s="611" t="s">
        <v>774</v>
      </c>
      <c r="BA6" s="611" t="s">
        <v>1194</v>
      </c>
      <c r="BB6" s="611" t="s">
        <v>776</v>
      </c>
      <c r="BC6" s="611" t="s">
        <v>779</v>
      </c>
      <c r="BD6" s="611" t="s">
        <v>781</v>
      </c>
      <c r="BE6" s="611" t="s">
        <v>1211</v>
      </c>
      <c r="BF6" s="611" t="s">
        <v>1216</v>
      </c>
      <c r="BG6" s="611" t="s">
        <v>784</v>
      </c>
      <c r="BH6" s="611" t="s">
        <v>1225</v>
      </c>
      <c r="BI6" s="611" t="s">
        <v>1230</v>
      </c>
      <c r="BJ6" s="611" t="s">
        <v>788</v>
      </c>
      <c r="BK6" s="611" t="s">
        <v>793</v>
      </c>
      <c r="BL6" s="611" t="s">
        <v>795</v>
      </c>
      <c r="BM6" s="611" t="s">
        <v>1247</v>
      </c>
      <c r="BN6" s="611" t="s">
        <v>1252</v>
      </c>
      <c r="BO6" s="418"/>
      <c r="CA6" s="835" t="s">
        <v>703</v>
      </c>
      <c r="CI6" t="s">
        <v>76</v>
      </c>
    </row>
    <row r="7" spans="32:93" ht="12.75">
      <c r="AF7" s="418"/>
      <c r="BR7" s="485" t="s">
        <v>1028</v>
      </c>
      <c r="BS7" s="155">
        <v>13240.89502499405</v>
      </c>
      <c r="BT7">
        <v>4</v>
      </c>
      <c r="BU7" s="156">
        <v>514.6017296898036</v>
      </c>
      <c r="BV7">
        <v>40</v>
      </c>
      <c r="BW7" s="405">
        <v>0.03886457287958409</v>
      </c>
      <c r="BX7">
        <v>51</v>
      </c>
      <c r="BY7" s="836">
        <v>0.7840751875075103</v>
      </c>
      <c r="BZ7" s="837">
        <v>-38</v>
      </c>
      <c r="CA7" s="156">
        <v>-657260.9604546996</v>
      </c>
      <c r="CB7" s="837">
        <v>-45</v>
      </c>
      <c r="CC7" s="156">
        <v>656.316814878005</v>
      </c>
      <c r="CD7">
        <v>24</v>
      </c>
      <c r="CE7" s="405">
        <v>0.049567405650382</v>
      </c>
      <c r="CF7">
        <v>39</v>
      </c>
      <c r="CG7" s="156">
        <v>20023</v>
      </c>
      <c r="CH7">
        <v>33</v>
      </c>
      <c r="CI7" s="836">
        <v>0.01139275366804759</v>
      </c>
      <c r="CJ7">
        <v>38</v>
      </c>
      <c r="CO7">
        <v>1</v>
      </c>
    </row>
    <row r="8" spans="1:93" ht="12.75">
      <c r="A8" t="s">
        <v>993</v>
      </c>
      <c r="D8" s="158">
        <v>1</v>
      </c>
      <c r="BR8" s="835" t="s">
        <v>1033</v>
      </c>
      <c r="BS8" s="155">
        <v>7552.429513833418</v>
      </c>
      <c r="BT8">
        <v>49</v>
      </c>
      <c r="BU8" s="156">
        <v>386.77531989820847</v>
      </c>
      <c r="BV8">
        <v>49</v>
      </c>
      <c r="BW8" s="405">
        <v>0.05121203967409042</v>
      </c>
      <c r="BX8">
        <v>33</v>
      </c>
      <c r="BY8" s="836">
        <v>0.2624043715508438</v>
      </c>
      <c r="BZ8" s="837">
        <v>-51</v>
      </c>
      <c r="CA8" s="156">
        <v>-741787.4542461757</v>
      </c>
      <c r="CB8" s="837">
        <v>-46</v>
      </c>
      <c r="CC8" s="156">
        <v>1473.9667544878016</v>
      </c>
      <c r="CD8">
        <v>1</v>
      </c>
      <c r="CE8" s="405">
        <v>0.19516458270653284</v>
      </c>
      <c r="CF8">
        <v>1</v>
      </c>
      <c r="CG8" s="156">
        <v>17920</v>
      </c>
      <c r="CH8">
        <v>38</v>
      </c>
      <c r="CI8" s="836">
        <v>0.06816447578294384</v>
      </c>
      <c r="CJ8">
        <v>21</v>
      </c>
      <c r="CO8">
        <v>2</v>
      </c>
    </row>
    <row r="9" spans="4:93" ht="12.75">
      <c r="D9" s="158"/>
      <c r="BR9" s="835" t="s">
        <v>1038</v>
      </c>
      <c r="BS9" s="155">
        <v>9896.355702338216</v>
      </c>
      <c r="BT9">
        <v>36</v>
      </c>
      <c r="BU9" s="156">
        <v>511.34356712505416</v>
      </c>
      <c r="BV9">
        <v>41</v>
      </c>
      <c r="BW9" s="405">
        <v>0.05166988561296749</v>
      </c>
      <c r="BX9">
        <v>30</v>
      </c>
      <c r="BY9" s="836">
        <v>1.0991397597967831</v>
      </c>
      <c r="BZ9">
        <v>18</v>
      </c>
      <c r="CA9" s="156">
        <v>293439.01555052726</v>
      </c>
      <c r="CB9">
        <v>19</v>
      </c>
      <c r="CC9" s="156">
        <v>465.2216085965219</v>
      </c>
      <c r="CD9">
        <v>44</v>
      </c>
      <c r="CE9" s="405">
        <v>0.04700938634275279</v>
      </c>
      <c r="CF9">
        <v>43</v>
      </c>
      <c r="CG9" s="156">
        <v>31081</v>
      </c>
      <c r="CH9">
        <v>30</v>
      </c>
      <c r="CI9" s="836">
        <v>0.016273864579010644</v>
      </c>
      <c r="CJ9">
        <v>34</v>
      </c>
      <c r="CO9">
        <v>3</v>
      </c>
    </row>
    <row r="10" spans="1:93" ht="12.75">
      <c r="A10" t="s">
        <v>568</v>
      </c>
      <c r="D10" s="158"/>
      <c r="F10" s="158" t="s">
        <v>564</v>
      </c>
      <c r="H10" s="654">
        <f>'HF-10'!F12</f>
        <v>41028</v>
      </c>
      <c r="I10" s="155"/>
      <c r="J10" s="654">
        <f>+H10-L10</f>
        <v>1491.1690000000017</v>
      </c>
      <c r="K10" s="155"/>
      <c r="L10" s="655">
        <f>SUM(P10:BN10)/1000</f>
        <v>39536.831</v>
      </c>
      <c r="M10" s="155"/>
      <c r="N10" s="609" t="s">
        <v>169</v>
      </c>
      <c r="O10" s="155"/>
      <c r="P10" s="655">
        <v>769550</v>
      </c>
      <c r="Q10" s="655">
        <v>135916</v>
      </c>
      <c r="R10" s="655">
        <v>840520</v>
      </c>
      <c r="S10" s="655">
        <v>489843</v>
      </c>
      <c r="T10" s="655">
        <v>3983374</v>
      </c>
      <c r="U10" s="655">
        <v>593529</v>
      </c>
      <c r="V10" s="655">
        <v>390718</v>
      </c>
      <c r="W10" s="655">
        <v>105345</v>
      </c>
      <c r="X10" s="655">
        <v>31083</v>
      </c>
      <c r="Y10" s="655">
        <v>2195909</v>
      </c>
      <c r="Z10" s="655">
        <v>1463283</v>
      </c>
      <c r="AA10" s="655">
        <v>105484</v>
      </c>
      <c r="AB10" s="655">
        <v>209056</v>
      </c>
      <c r="AC10" s="655">
        <v>1485344</v>
      </c>
      <c r="AD10" s="655">
        <v>1071732</v>
      </c>
      <c r="AE10" s="655">
        <v>511855</v>
      </c>
      <c r="AF10" s="655">
        <v>388065</v>
      </c>
      <c r="AG10" s="655">
        <v>715036</v>
      </c>
      <c r="AH10" s="655">
        <v>752830</v>
      </c>
      <c r="AI10" s="655">
        <v>200323</v>
      </c>
      <c r="AJ10" s="655">
        <v>691844</v>
      </c>
      <c r="AK10" s="655">
        <v>652315</v>
      </c>
      <c r="AL10" s="655">
        <v>1201081</v>
      </c>
      <c r="AM10" s="655">
        <v>715127</v>
      </c>
      <c r="AN10" s="655">
        <v>526045</v>
      </c>
      <c r="AO10" s="655">
        <v>958268</v>
      </c>
      <c r="AP10" s="655">
        <v>181419</v>
      </c>
      <c r="AQ10" s="655">
        <v>290764</v>
      </c>
      <c r="AR10" s="655">
        <v>355272</v>
      </c>
      <c r="AS10" s="655">
        <v>163705</v>
      </c>
      <c r="AT10" s="655">
        <v>1123895</v>
      </c>
      <c r="AU10" s="655">
        <v>362617</v>
      </c>
      <c r="AV10" s="655">
        <v>1531766</v>
      </c>
      <c r="AW10" s="655">
        <v>1189664</v>
      </c>
      <c r="AX10" s="655">
        <v>121056</v>
      </c>
      <c r="AY10" s="655">
        <v>1502276</v>
      </c>
      <c r="AZ10" s="655">
        <v>601644</v>
      </c>
      <c r="BA10" s="655">
        <v>478684</v>
      </c>
      <c r="BB10" s="655">
        <v>1498388</v>
      </c>
      <c r="BC10" s="655">
        <v>93936</v>
      </c>
      <c r="BD10" s="655">
        <v>713055</v>
      </c>
      <c r="BE10" s="655">
        <v>140977</v>
      </c>
      <c r="BF10" s="655">
        <v>935703</v>
      </c>
      <c r="BG10" s="655">
        <v>3612003</v>
      </c>
      <c r="BH10" s="655">
        <v>353128</v>
      </c>
      <c r="BI10" s="655">
        <v>85655</v>
      </c>
      <c r="BJ10" s="655">
        <v>1122134</v>
      </c>
      <c r="BK10" s="655">
        <v>730508</v>
      </c>
      <c r="BL10" s="655">
        <v>258381</v>
      </c>
      <c r="BM10" s="655">
        <v>717830</v>
      </c>
      <c r="BN10" s="655">
        <v>188896</v>
      </c>
      <c r="BR10" s="835" t="s">
        <v>1043</v>
      </c>
      <c r="BS10" s="155">
        <v>11670.913385926506</v>
      </c>
      <c r="BT10">
        <v>11</v>
      </c>
      <c r="BU10" s="156">
        <v>569.791404274644</v>
      </c>
      <c r="BV10">
        <v>30</v>
      </c>
      <c r="BW10" s="405">
        <v>0.048821491980373444</v>
      </c>
      <c r="BX10">
        <v>39</v>
      </c>
      <c r="BY10" s="836">
        <v>1.0978944267023636</v>
      </c>
      <c r="BZ10">
        <v>19</v>
      </c>
      <c r="CA10" s="156">
        <v>144399.93525828817</v>
      </c>
      <c r="CB10">
        <v>22</v>
      </c>
      <c r="CC10" s="156">
        <v>518.9856059166543</v>
      </c>
      <c r="CD10">
        <v>41</v>
      </c>
      <c r="CE10" s="405">
        <v>0.04446829384771877</v>
      </c>
      <c r="CF10">
        <v>46</v>
      </c>
      <c r="CG10" s="156">
        <v>19699</v>
      </c>
      <c r="CH10">
        <v>35</v>
      </c>
      <c r="CI10" s="836">
        <v>0.018355852423665234</v>
      </c>
      <c r="CJ10">
        <v>33</v>
      </c>
      <c r="CO10">
        <v>4</v>
      </c>
    </row>
    <row r="11" spans="4:93" ht="12.75">
      <c r="D11" s="158"/>
      <c r="F11" s="158"/>
      <c r="H11" s="162"/>
      <c r="I11" s="162"/>
      <c r="J11" s="162"/>
      <c r="L11" s="624"/>
      <c r="M11" s="155"/>
      <c r="N11" s="609"/>
      <c r="O11" s="155"/>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R11" s="835" t="s">
        <v>725</v>
      </c>
      <c r="BS11" s="155">
        <v>9062.8524908076</v>
      </c>
      <c r="BT11">
        <v>40</v>
      </c>
      <c r="BU11" s="156">
        <v>683.8385803334285</v>
      </c>
      <c r="BV11">
        <v>12</v>
      </c>
      <c r="BW11" s="405">
        <v>0.07545511537642724</v>
      </c>
      <c r="BX11">
        <v>8</v>
      </c>
      <c r="BY11" s="836">
        <v>1.6317656254651023</v>
      </c>
      <c r="BZ11">
        <v>2</v>
      </c>
      <c r="CA11" s="156">
        <v>9591215.660002258</v>
      </c>
      <c r="CB11">
        <v>1</v>
      </c>
      <c r="CC11" s="156">
        <v>419.07892264767736</v>
      </c>
      <c r="CD11">
        <v>49</v>
      </c>
      <c r="CE11" s="405">
        <v>0.046241392880745524</v>
      </c>
      <c r="CF11">
        <v>45</v>
      </c>
      <c r="CG11" s="156">
        <v>2720256</v>
      </c>
      <c r="CH11">
        <v>2</v>
      </c>
      <c r="CI11" s="836">
        <v>0.22645840155908137</v>
      </c>
      <c r="CJ11">
        <v>10</v>
      </c>
      <c r="CO11">
        <v>5</v>
      </c>
    </row>
    <row r="12" spans="1:93" ht="12.75">
      <c r="A12" t="s">
        <v>566</v>
      </c>
      <c r="D12" s="158">
        <v>1</v>
      </c>
      <c r="I12" s="155"/>
      <c r="J12" s="155"/>
      <c r="L12" s="621"/>
      <c r="M12" s="155"/>
      <c r="N12" s="609"/>
      <c r="O12" s="15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R12" s="835" t="s">
        <v>806</v>
      </c>
      <c r="BS12" s="155">
        <v>10059.974074084017</v>
      </c>
      <c r="BT12">
        <v>34</v>
      </c>
      <c r="BU12" s="156">
        <v>515.2214388349566</v>
      </c>
      <c r="BV12">
        <v>39</v>
      </c>
      <c r="BW12" s="405">
        <v>0.05121498674258449</v>
      </c>
      <c r="BX12">
        <v>32</v>
      </c>
      <c r="BY12" s="836">
        <v>0.8405819328896609</v>
      </c>
      <c r="BZ12" s="837">
        <v>-33</v>
      </c>
      <c r="CA12" s="156">
        <v>-473150.63694604393</v>
      </c>
      <c r="CB12" s="837">
        <v>-41</v>
      </c>
      <c r="CC12" s="156">
        <v>612.9342288666429</v>
      </c>
      <c r="CD12">
        <v>31</v>
      </c>
      <c r="CE12" s="405">
        <v>0.06092801277148937</v>
      </c>
      <c r="CF12">
        <v>30</v>
      </c>
      <c r="CG12" s="156">
        <v>51523</v>
      </c>
      <c r="CH12">
        <v>26</v>
      </c>
      <c r="CI12" s="836">
        <v>0.025563813150388845</v>
      </c>
      <c r="CJ12">
        <v>29</v>
      </c>
      <c r="CO12">
        <v>6</v>
      </c>
    </row>
    <row r="13" spans="4:93" ht="12.75">
      <c r="D13" s="158"/>
      <c r="F13" s="158"/>
      <c r="H13" s="155"/>
      <c r="I13" s="155"/>
      <c r="J13" s="155"/>
      <c r="L13" s="621"/>
      <c r="M13" s="155"/>
      <c r="N13" s="609"/>
      <c r="O13" s="15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R13" s="835" t="s">
        <v>1056</v>
      </c>
      <c r="BS13" s="155">
        <v>9187.839477526011</v>
      </c>
      <c r="BT13">
        <v>39</v>
      </c>
      <c r="BU13" s="156">
        <v>594.6389087158808</v>
      </c>
      <c r="BV13">
        <v>21</v>
      </c>
      <c r="BW13" s="405">
        <v>0.06472021090163821</v>
      </c>
      <c r="BX13">
        <v>13</v>
      </c>
      <c r="BY13" s="836">
        <v>1.3484884878191432</v>
      </c>
      <c r="BZ13">
        <v>5</v>
      </c>
      <c r="CA13" s="156">
        <v>536104.9288942832</v>
      </c>
      <c r="CB13">
        <v>13</v>
      </c>
      <c r="CC13" s="156">
        <v>440.9669894012716</v>
      </c>
      <c r="CD13">
        <v>47</v>
      </c>
      <c r="CE13" s="405">
        <v>0.04799463361107934</v>
      </c>
      <c r="CF13">
        <v>41</v>
      </c>
      <c r="CG13" s="156">
        <v>340259</v>
      </c>
      <c r="CH13">
        <v>8</v>
      </c>
      <c r="CI13" s="836">
        <v>0.23749837188789694</v>
      </c>
      <c r="CJ13">
        <v>9</v>
      </c>
      <c r="CO13">
        <v>7</v>
      </c>
    </row>
    <row r="14" spans="2:93" ht="12.75">
      <c r="B14" t="s">
        <v>312</v>
      </c>
      <c r="D14" s="158"/>
      <c r="F14" s="158"/>
      <c r="H14" s="155"/>
      <c r="I14" s="155"/>
      <c r="J14" s="155"/>
      <c r="L14" s="275">
        <f>SUM(P14:BO14)/1000</f>
        <v>39377.467</v>
      </c>
      <c r="M14" s="155"/>
      <c r="N14" s="609" t="s">
        <v>181</v>
      </c>
      <c r="O14" s="155"/>
      <c r="P14" s="481">
        <v>680013</v>
      </c>
      <c r="Q14" s="481">
        <v>31638</v>
      </c>
      <c r="R14" s="481">
        <v>728385</v>
      </c>
      <c r="S14" s="481">
        <v>462190</v>
      </c>
      <c r="T14" s="481">
        <v>3418725</v>
      </c>
      <c r="U14" s="481">
        <v>567680</v>
      </c>
      <c r="V14" s="481">
        <v>676813</v>
      </c>
      <c r="W14" s="481">
        <v>117218</v>
      </c>
      <c r="X14" s="481">
        <v>26776</v>
      </c>
      <c r="Y14" s="481">
        <v>2233129</v>
      </c>
      <c r="Z14" s="481">
        <v>934173</v>
      </c>
      <c r="AA14" s="481">
        <v>85561</v>
      </c>
      <c r="AB14" s="481">
        <v>237411</v>
      </c>
      <c r="AC14" s="481">
        <v>1338373</v>
      </c>
      <c r="AD14" s="481">
        <v>879793</v>
      </c>
      <c r="AE14" s="481">
        <v>444086</v>
      </c>
      <c r="AF14" s="481">
        <v>439590</v>
      </c>
      <c r="AG14" s="481">
        <v>563168</v>
      </c>
      <c r="AH14" s="481">
        <v>639748</v>
      </c>
      <c r="AI14" s="481">
        <v>238796</v>
      </c>
      <c r="AJ14" s="481">
        <v>758834</v>
      </c>
      <c r="AK14" s="481">
        <v>669357</v>
      </c>
      <c r="AL14" s="481">
        <v>1027933</v>
      </c>
      <c r="AM14" s="481">
        <v>674682</v>
      </c>
      <c r="AN14" s="481">
        <v>431432</v>
      </c>
      <c r="AO14" s="481">
        <v>704183</v>
      </c>
      <c r="AP14" s="481">
        <v>193453</v>
      </c>
      <c r="AQ14" s="481">
        <v>332467</v>
      </c>
      <c r="AR14" s="481">
        <v>520736</v>
      </c>
      <c r="AS14" s="481">
        <v>151965</v>
      </c>
      <c r="AT14" s="481">
        <v>589571</v>
      </c>
      <c r="AU14" s="481">
        <v>289747</v>
      </c>
      <c r="AV14" s="481">
        <v>2197646</v>
      </c>
      <c r="AW14" s="481">
        <v>1656334</v>
      </c>
      <c r="AX14" s="481">
        <v>124839</v>
      </c>
      <c r="AY14" s="481">
        <v>1894435</v>
      </c>
      <c r="AZ14" s="481">
        <v>410639</v>
      </c>
      <c r="BA14" s="481">
        <v>412950</v>
      </c>
      <c r="BB14" s="481">
        <v>2106731</v>
      </c>
      <c r="BC14" s="481">
        <v>146104</v>
      </c>
      <c r="BD14" s="481">
        <v>535261</v>
      </c>
      <c r="BE14" s="481">
        <v>130076</v>
      </c>
      <c r="BF14" s="481">
        <v>849662</v>
      </c>
      <c r="BG14" s="481">
        <v>3086196</v>
      </c>
      <c r="BH14" s="481">
        <v>372747</v>
      </c>
      <c r="BI14" s="481">
        <v>94961</v>
      </c>
      <c r="BJ14" s="481">
        <v>932996</v>
      </c>
      <c r="BK14" s="481">
        <v>1119386</v>
      </c>
      <c r="BL14" s="481">
        <v>1107615</v>
      </c>
      <c r="BM14" s="481">
        <v>1006012</v>
      </c>
      <c r="BN14" s="481">
        <v>105251</v>
      </c>
      <c r="BO14" s="481"/>
      <c r="BR14" s="835" t="s">
        <v>729</v>
      </c>
      <c r="BS14" s="155">
        <v>10964.324034334764</v>
      </c>
      <c r="BT14">
        <v>23</v>
      </c>
      <c r="BU14" s="156">
        <v>629.5821329026047</v>
      </c>
      <c r="BV14">
        <v>19</v>
      </c>
      <c r="BW14" s="405">
        <v>0.05742097104491524</v>
      </c>
      <c r="BX14">
        <v>18</v>
      </c>
      <c r="BY14" s="836">
        <v>0.7242833278506174</v>
      </c>
      <c r="BZ14" s="837">
        <v>-42</v>
      </c>
      <c r="CA14" s="156">
        <v>-207286.40652074106</v>
      </c>
      <c r="CB14" s="837">
        <v>-33</v>
      </c>
      <c r="CC14" s="156">
        <v>869.2484124561477</v>
      </c>
      <c r="CD14">
        <v>5</v>
      </c>
      <c r="CE14" s="405">
        <v>0.07927970841924205</v>
      </c>
      <c r="CF14">
        <v>5</v>
      </c>
      <c r="CG14" s="156">
        <v>406</v>
      </c>
      <c r="CH14">
        <v>47</v>
      </c>
      <c r="CI14" s="836">
        <v>0.0007484487372186731</v>
      </c>
      <c r="CJ14">
        <v>46</v>
      </c>
      <c r="CO14">
        <v>8</v>
      </c>
    </row>
    <row r="15" spans="2:93" ht="12.75">
      <c r="B15" t="s">
        <v>311</v>
      </c>
      <c r="D15" s="158"/>
      <c r="F15" s="158"/>
      <c r="H15" s="155"/>
      <c r="I15" s="155"/>
      <c r="J15" s="155"/>
      <c r="L15" s="275">
        <f>SUM(P15:BO15)/1000</f>
        <v>30775.044488894844</v>
      </c>
      <c r="M15" s="155"/>
      <c r="N15" s="609" t="s">
        <v>181</v>
      </c>
      <c r="O15" s="155"/>
      <c r="P15" s="481">
        <v>234685.926</v>
      </c>
      <c r="Q15" s="481">
        <v>51675.535</v>
      </c>
      <c r="R15" s="481">
        <v>348592.265</v>
      </c>
      <c r="S15" s="481">
        <v>142289.291</v>
      </c>
      <c r="T15" s="481">
        <v>5116122.632</v>
      </c>
      <c r="U15" s="481">
        <v>757668.301</v>
      </c>
      <c r="V15" s="481">
        <v>322370.864</v>
      </c>
      <c r="W15" s="481">
        <v>106255.321</v>
      </c>
      <c r="X15" s="481">
        <v>85699.618</v>
      </c>
      <c r="Y15" s="481">
        <v>1150227.278</v>
      </c>
      <c r="Z15" s="481">
        <v>444392.881</v>
      </c>
      <c r="AA15" s="481">
        <v>181507.082</v>
      </c>
      <c r="AB15" s="481">
        <v>162265.746</v>
      </c>
      <c r="AC15" s="481">
        <v>1566280.244</v>
      </c>
      <c r="AD15" s="481">
        <v>326985.437</v>
      </c>
      <c r="AE15" s="481">
        <v>430389.559</v>
      </c>
      <c r="AF15" s="481">
        <v>184104.737</v>
      </c>
      <c r="AG15" s="481">
        <v>647649.61</v>
      </c>
      <c r="AH15" s="481">
        <v>201864.182</v>
      </c>
      <c r="AI15" s="481">
        <v>94637.94</v>
      </c>
      <c r="AJ15" s="481">
        <v>1249063.54</v>
      </c>
      <c r="AK15" s="481">
        <v>354282.006</v>
      </c>
      <c r="AL15" s="481">
        <v>1032746.638</v>
      </c>
      <c r="AM15" s="481">
        <v>576946.363</v>
      </c>
      <c r="AN15" s="481">
        <v>158290.389</v>
      </c>
      <c r="AO15" s="481">
        <v>302892.626</v>
      </c>
      <c r="AP15" s="481">
        <v>198630.115</v>
      </c>
      <c r="AQ15" s="481">
        <v>99128.068</v>
      </c>
      <c r="AR15" s="481">
        <v>235866.13282273358</v>
      </c>
      <c r="AS15" s="481">
        <v>127053.49308989021</v>
      </c>
      <c r="AT15" s="481">
        <v>818748.141</v>
      </c>
      <c r="AU15" s="481">
        <v>385908.1628553827</v>
      </c>
      <c r="AV15" s="481">
        <v>1100997.626</v>
      </c>
      <c r="AW15" s="481">
        <v>677504.405</v>
      </c>
      <c r="AX15" s="481">
        <v>82251.458</v>
      </c>
      <c r="AY15" s="481">
        <v>940807.146</v>
      </c>
      <c r="AZ15" s="481">
        <v>381068.419</v>
      </c>
      <c r="BA15" s="481">
        <v>484301.875</v>
      </c>
      <c r="BB15" s="481">
        <v>951303.505</v>
      </c>
      <c r="BC15" s="481">
        <v>66794.579</v>
      </c>
      <c r="BD15" s="481">
        <v>234736.873</v>
      </c>
      <c r="BE15" s="481">
        <v>73723.4</v>
      </c>
      <c r="BF15" s="481">
        <v>391104.596</v>
      </c>
      <c r="BG15" s="481">
        <v>4718320.755</v>
      </c>
      <c r="BH15" s="481">
        <v>129848.109</v>
      </c>
      <c r="BI15" s="481">
        <v>133408.208</v>
      </c>
      <c r="BJ15" s="481">
        <v>855580.9061435638</v>
      </c>
      <c r="BK15" s="481">
        <v>563969.308</v>
      </c>
      <c r="BL15" s="481">
        <v>272900.006</v>
      </c>
      <c r="BM15" s="481">
        <v>548014.433983279</v>
      </c>
      <c r="BN15" s="481">
        <v>73188.757</v>
      </c>
      <c r="BO15" s="481"/>
      <c r="BR15" s="835" t="s">
        <v>1065</v>
      </c>
      <c r="BS15" s="155">
        <v>6154.407589242321</v>
      </c>
      <c r="BT15">
        <v>51</v>
      </c>
      <c r="BU15" s="156">
        <v>254.28270920302054</v>
      </c>
      <c r="BV15">
        <v>51</v>
      </c>
      <c r="BW15" s="405">
        <v>0.04131717074564535</v>
      </c>
      <c r="BX15">
        <v>47</v>
      </c>
      <c r="BY15" s="836">
        <v>0.44119039778795033</v>
      </c>
      <c r="BZ15" s="837">
        <v>-50</v>
      </c>
      <c r="CA15" s="156">
        <v>-188866.64487615236</v>
      </c>
      <c r="CB15" s="837">
        <v>-32</v>
      </c>
      <c r="CC15" s="156">
        <v>576.3559462716063</v>
      </c>
      <c r="CD15">
        <v>35</v>
      </c>
      <c r="CE15" s="405">
        <v>0.09364929733920375</v>
      </c>
      <c r="CF15">
        <v>4</v>
      </c>
      <c r="CG15" s="156">
        <v>19786</v>
      </c>
      <c r="CH15">
        <v>34</v>
      </c>
      <c r="CI15" s="836">
        <v>0.13782523317408918</v>
      </c>
      <c r="CJ15">
        <v>15</v>
      </c>
      <c r="CO15">
        <v>9</v>
      </c>
    </row>
    <row r="16" spans="2:93" ht="12.75">
      <c r="B16" t="s">
        <v>313</v>
      </c>
      <c r="D16" s="158"/>
      <c r="F16" s="158"/>
      <c r="H16" s="155"/>
      <c r="I16" s="155"/>
      <c r="J16" s="155"/>
      <c r="L16" s="653">
        <f>SUM(P16:BN16)/1000</f>
        <v>8079.078</v>
      </c>
      <c r="M16" s="155"/>
      <c r="N16" s="609" t="s">
        <v>181</v>
      </c>
      <c r="O16" s="155"/>
      <c r="P16" s="653">
        <v>0</v>
      </c>
      <c r="Q16" s="653">
        <v>23811</v>
      </c>
      <c r="R16" s="653">
        <v>0</v>
      </c>
      <c r="S16" s="653">
        <v>0</v>
      </c>
      <c r="T16" s="653">
        <v>425812</v>
      </c>
      <c r="U16" s="653">
        <v>2200</v>
      </c>
      <c r="V16" s="653">
        <v>323</v>
      </c>
      <c r="W16" s="653">
        <v>213637</v>
      </c>
      <c r="X16" s="653">
        <v>0</v>
      </c>
      <c r="Y16" s="653">
        <v>1124495</v>
      </c>
      <c r="Z16" s="653">
        <v>32632</v>
      </c>
      <c r="AA16" s="653">
        <v>0</v>
      </c>
      <c r="AB16" s="653">
        <v>0</v>
      </c>
      <c r="AC16" s="653">
        <v>604987</v>
      </c>
      <c r="AD16" s="653">
        <v>139206</v>
      </c>
      <c r="AE16" s="653">
        <v>0</v>
      </c>
      <c r="AF16" s="653">
        <v>78275</v>
      </c>
      <c r="AG16" s="653">
        <v>0</v>
      </c>
      <c r="AH16" s="653">
        <v>40470</v>
      </c>
      <c r="AI16" s="653">
        <v>87710</v>
      </c>
      <c r="AJ16" s="653">
        <v>393981</v>
      </c>
      <c r="AK16" s="653">
        <v>462680</v>
      </c>
      <c r="AL16" s="653">
        <v>33618</v>
      </c>
      <c r="AM16" s="653">
        <v>0</v>
      </c>
      <c r="AN16" s="653">
        <v>0</v>
      </c>
      <c r="AO16" s="653">
        <v>0</v>
      </c>
      <c r="AP16" s="653">
        <v>0</v>
      </c>
      <c r="AQ16" s="653">
        <v>0</v>
      </c>
      <c r="AR16" s="653">
        <v>1348</v>
      </c>
      <c r="AS16" s="653">
        <v>85397</v>
      </c>
      <c r="AT16" s="653">
        <v>945670</v>
      </c>
      <c r="AU16" s="653">
        <v>0</v>
      </c>
      <c r="AV16" s="653">
        <v>1360325</v>
      </c>
      <c r="AW16" s="653">
        <v>4884</v>
      </c>
      <c r="AX16" s="653">
        <v>0</v>
      </c>
      <c r="AY16" s="653">
        <v>201155</v>
      </c>
      <c r="AZ16" s="653">
        <v>199394</v>
      </c>
      <c r="BA16" s="653">
        <v>0</v>
      </c>
      <c r="BB16" s="653">
        <v>931084</v>
      </c>
      <c r="BC16" s="653">
        <v>12064</v>
      </c>
      <c r="BD16" s="653">
        <v>17350</v>
      </c>
      <c r="BE16" s="653">
        <v>0</v>
      </c>
      <c r="BF16" s="653">
        <v>28</v>
      </c>
      <c r="BG16" s="653">
        <v>238793</v>
      </c>
      <c r="BH16" s="653">
        <v>1440</v>
      </c>
      <c r="BI16" s="653">
        <v>0</v>
      </c>
      <c r="BJ16" s="653">
        <v>211578</v>
      </c>
      <c r="BK16" s="653">
        <v>146715</v>
      </c>
      <c r="BL16" s="653">
        <v>58016</v>
      </c>
      <c r="BM16" s="653">
        <v>0</v>
      </c>
      <c r="BN16" s="653">
        <v>0</v>
      </c>
      <c r="BR16" s="835" t="s">
        <v>731</v>
      </c>
      <c r="BS16" s="155">
        <v>11277.068772934816</v>
      </c>
      <c r="BT16">
        <v>19</v>
      </c>
      <c r="BU16" s="156">
        <v>855.6932419451425</v>
      </c>
      <c r="BV16">
        <v>4</v>
      </c>
      <c r="BW16" s="405">
        <v>0.0758790479312162</v>
      </c>
      <c r="BX16">
        <v>7</v>
      </c>
      <c r="BY16" s="836">
        <v>1.3295432148298467</v>
      </c>
      <c r="BZ16">
        <v>6</v>
      </c>
      <c r="CA16" s="156">
        <v>3876627.122789176</v>
      </c>
      <c r="CB16">
        <v>2</v>
      </c>
      <c r="CC16" s="156">
        <v>643.599420011822</v>
      </c>
      <c r="CD16">
        <v>25</v>
      </c>
      <c r="CE16" s="405">
        <v>0.05707151680731726</v>
      </c>
      <c r="CF16">
        <v>32</v>
      </c>
      <c r="CG16" s="156">
        <v>267906</v>
      </c>
      <c r="CH16">
        <v>10</v>
      </c>
      <c r="CI16" s="836">
        <v>0.0354706059787878</v>
      </c>
      <c r="CJ16">
        <v>26</v>
      </c>
      <c r="CO16">
        <v>10</v>
      </c>
    </row>
    <row r="17" spans="4:93" ht="12.75">
      <c r="D17" s="158"/>
      <c r="F17" s="158"/>
      <c r="H17" s="155"/>
      <c r="I17" s="155"/>
      <c r="J17" s="155"/>
      <c r="L17" s="481"/>
      <c r="M17" s="155"/>
      <c r="N17" s="609"/>
      <c r="O17" s="155"/>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481"/>
      <c r="BJ17" s="481"/>
      <c r="BK17" s="481"/>
      <c r="BL17" s="481"/>
      <c r="BM17" s="481"/>
      <c r="BN17" s="481"/>
      <c r="BR17" s="835" t="s">
        <v>740</v>
      </c>
      <c r="BS17" s="155">
        <v>11804.470449804647</v>
      </c>
      <c r="BT17">
        <v>9</v>
      </c>
      <c r="BU17" s="156">
        <v>504.42533743003247</v>
      </c>
      <c r="BV17">
        <v>43</v>
      </c>
      <c r="BW17" s="405">
        <v>0.04273172096748993</v>
      </c>
      <c r="BX17">
        <v>44</v>
      </c>
      <c r="BY17" s="836">
        <v>1.2271789614707005</v>
      </c>
      <c r="BZ17">
        <v>10</v>
      </c>
      <c r="CA17" s="156">
        <v>890269.2280300828</v>
      </c>
      <c r="CB17">
        <v>9</v>
      </c>
      <c r="CC17" s="156">
        <v>411.0446424419704</v>
      </c>
      <c r="CD17">
        <v>50</v>
      </c>
      <c r="CE17" s="405">
        <v>0.03482109970030657</v>
      </c>
      <c r="CF17">
        <v>49</v>
      </c>
      <c r="CG17" s="156">
        <v>184982</v>
      </c>
      <c r="CH17">
        <v>13</v>
      </c>
      <c r="CI17" s="836">
        <v>0.06902006741857201</v>
      </c>
      <c r="CJ17">
        <v>20</v>
      </c>
      <c r="CO17">
        <v>11</v>
      </c>
    </row>
    <row r="18" spans="2:93" ht="12.75">
      <c r="B18" t="s">
        <v>314</v>
      </c>
      <c r="D18" s="158"/>
      <c r="F18" s="158" t="s">
        <v>564</v>
      </c>
      <c r="H18" s="161">
        <f>'HF-10'!I12</f>
        <v>78368</v>
      </c>
      <c r="I18" s="163"/>
      <c r="J18" s="161">
        <f>+H18-L18</f>
        <v>136.41051110516128</v>
      </c>
      <c r="K18" s="163"/>
      <c r="L18" s="653">
        <f>SUM(L14:L17)</f>
        <v>78231.58948889484</v>
      </c>
      <c r="M18" s="155"/>
      <c r="N18" s="609"/>
      <c r="O18" s="155"/>
      <c r="P18" s="653">
        <f>SUM(P14:P17)</f>
        <v>914698.926</v>
      </c>
      <c r="Q18" s="653">
        <f aca="true" t="shared" si="0" ref="Q18:BN18">SUM(Q14:Q17)</f>
        <v>107124.535</v>
      </c>
      <c r="R18" s="653">
        <f t="shared" si="0"/>
        <v>1076977.2650000001</v>
      </c>
      <c r="S18" s="653">
        <f t="shared" si="0"/>
        <v>604479.291</v>
      </c>
      <c r="T18" s="653">
        <f t="shared" si="0"/>
        <v>8960659.632</v>
      </c>
      <c r="U18" s="653">
        <f t="shared" si="0"/>
        <v>1327548.301</v>
      </c>
      <c r="V18" s="653">
        <f t="shared" si="0"/>
        <v>999506.8640000001</v>
      </c>
      <c r="W18" s="653">
        <f t="shared" si="0"/>
        <v>437110.321</v>
      </c>
      <c r="X18" s="653">
        <f t="shared" si="0"/>
        <v>112475.618</v>
      </c>
      <c r="Y18" s="653">
        <f t="shared" si="0"/>
        <v>4507851.278</v>
      </c>
      <c r="Z18" s="653">
        <f t="shared" si="0"/>
        <v>1411197.881</v>
      </c>
      <c r="AA18" s="653">
        <f t="shared" si="0"/>
        <v>267068.082</v>
      </c>
      <c r="AB18" s="653">
        <f t="shared" si="0"/>
        <v>399676.74600000004</v>
      </c>
      <c r="AC18" s="653">
        <f t="shared" si="0"/>
        <v>3509640.244</v>
      </c>
      <c r="AD18" s="653">
        <f t="shared" si="0"/>
        <v>1345984.437</v>
      </c>
      <c r="AE18" s="653">
        <f t="shared" si="0"/>
        <v>874475.559</v>
      </c>
      <c r="AF18" s="653">
        <f t="shared" si="0"/>
        <v>701969.737</v>
      </c>
      <c r="AG18" s="653">
        <f t="shared" si="0"/>
        <v>1210817.6099999999</v>
      </c>
      <c r="AH18" s="653">
        <f t="shared" si="0"/>
        <v>882082.182</v>
      </c>
      <c r="AI18" s="653">
        <f t="shared" si="0"/>
        <v>421143.94</v>
      </c>
      <c r="AJ18" s="653">
        <f t="shared" si="0"/>
        <v>2401878.54</v>
      </c>
      <c r="AK18" s="653">
        <f t="shared" si="0"/>
        <v>1486319.006</v>
      </c>
      <c r="AL18" s="653">
        <f t="shared" si="0"/>
        <v>2094297.638</v>
      </c>
      <c r="AM18" s="653">
        <f t="shared" si="0"/>
        <v>1251628.363</v>
      </c>
      <c r="AN18" s="653">
        <f t="shared" si="0"/>
        <v>589722.389</v>
      </c>
      <c r="AO18" s="653">
        <f t="shared" si="0"/>
        <v>1007075.6259999999</v>
      </c>
      <c r="AP18" s="653">
        <f t="shared" si="0"/>
        <v>392083.115</v>
      </c>
      <c r="AQ18" s="653">
        <f t="shared" si="0"/>
        <v>431595.06799999997</v>
      </c>
      <c r="AR18" s="653">
        <f t="shared" si="0"/>
        <v>757950.1328227336</v>
      </c>
      <c r="AS18" s="653">
        <f t="shared" si="0"/>
        <v>364415.4930898902</v>
      </c>
      <c r="AT18" s="653">
        <f t="shared" si="0"/>
        <v>2353989.141</v>
      </c>
      <c r="AU18" s="653">
        <f t="shared" si="0"/>
        <v>675655.1628553828</v>
      </c>
      <c r="AV18" s="653">
        <f t="shared" si="0"/>
        <v>4658968.626</v>
      </c>
      <c r="AW18" s="653">
        <f t="shared" si="0"/>
        <v>2338722.4050000003</v>
      </c>
      <c r="AX18" s="653">
        <f t="shared" si="0"/>
        <v>207090.45799999998</v>
      </c>
      <c r="AY18" s="653">
        <f t="shared" si="0"/>
        <v>3036397.1459999997</v>
      </c>
      <c r="AZ18" s="653">
        <f t="shared" si="0"/>
        <v>991101.419</v>
      </c>
      <c r="BA18" s="653">
        <f t="shared" si="0"/>
        <v>897251.875</v>
      </c>
      <c r="BB18" s="653">
        <f t="shared" si="0"/>
        <v>3989118.505</v>
      </c>
      <c r="BC18" s="653">
        <f t="shared" si="0"/>
        <v>224962.579</v>
      </c>
      <c r="BD18" s="653">
        <f t="shared" si="0"/>
        <v>787347.873</v>
      </c>
      <c r="BE18" s="653">
        <f t="shared" si="0"/>
        <v>203799.4</v>
      </c>
      <c r="BF18" s="653">
        <f t="shared" si="0"/>
        <v>1240794.596</v>
      </c>
      <c r="BG18" s="653">
        <f t="shared" si="0"/>
        <v>8043309.755</v>
      </c>
      <c r="BH18" s="653">
        <f t="shared" si="0"/>
        <v>504035.109</v>
      </c>
      <c r="BI18" s="653">
        <f t="shared" si="0"/>
        <v>228369.208</v>
      </c>
      <c r="BJ18" s="653">
        <f t="shared" si="0"/>
        <v>2000154.9061435638</v>
      </c>
      <c r="BK18" s="653">
        <f t="shared" si="0"/>
        <v>1830070.308</v>
      </c>
      <c r="BL18" s="653">
        <f t="shared" si="0"/>
        <v>1438531.006</v>
      </c>
      <c r="BM18" s="653">
        <f t="shared" si="0"/>
        <v>1554026.433983279</v>
      </c>
      <c r="BN18" s="653">
        <f t="shared" si="0"/>
        <v>178439.75699999998</v>
      </c>
      <c r="BR18" s="835" t="s">
        <v>1078</v>
      </c>
      <c r="BS18" s="155">
        <v>8102.0839076714865</v>
      </c>
      <c r="BT18">
        <v>48</v>
      </c>
      <c r="BU18" s="156">
        <v>504.8231641237773</v>
      </c>
      <c r="BV18">
        <v>42</v>
      </c>
      <c r="BW18" s="405">
        <v>0.062307817331511924</v>
      </c>
      <c r="BX18">
        <v>15</v>
      </c>
      <c r="BY18" s="836">
        <v>0.8051884334894895</v>
      </c>
      <c r="BZ18" s="837">
        <v>-35</v>
      </c>
      <c r="CA18" s="156">
        <v>-155951.74692885694</v>
      </c>
      <c r="CB18" s="837">
        <v>-30</v>
      </c>
      <c r="CC18" s="156">
        <v>626.9627619164838</v>
      </c>
      <c r="CD18">
        <v>28</v>
      </c>
      <c r="CE18" s="405">
        <v>0.07738290161656336</v>
      </c>
      <c r="CF18">
        <v>6</v>
      </c>
      <c r="CG18" s="156">
        <v>90004</v>
      </c>
      <c r="CH18">
        <v>21</v>
      </c>
      <c r="CI18" s="836">
        <v>0.18362606066165787</v>
      </c>
      <c r="CJ18">
        <v>11</v>
      </c>
      <c r="CO18">
        <v>12</v>
      </c>
    </row>
    <row r="19" spans="4:93" ht="12.75">
      <c r="D19" s="158"/>
      <c r="F19" s="158"/>
      <c r="H19" s="163"/>
      <c r="I19" s="163"/>
      <c r="J19" s="163"/>
      <c r="K19" s="362"/>
      <c r="L19" s="481"/>
      <c r="M19" s="155"/>
      <c r="N19" s="609"/>
      <c r="O19" s="155"/>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R19" s="835" t="s">
        <v>1083</v>
      </c>
      <c r="BS19" s="155">
        <v>10526.63173797478</v>
      </c>
      <c r="BT19">
        <v>27</v>
      </c>
      <c r="BU19" s="156">
        <v>653.8900186248941</v>
      </c>
      <c r="BV19">
        <v>15</v>
      </c>
      <c r="BW19" s="405">
        <v>0.0621176873002965</v>
      </c>
      <c r="BX19">
        <v>16</v>
      </c>
      <c r="BY19" s="836">
        <v>1.0507158282675464</v>
      </c>
      <c r="BZ19">
        <v>22</v>
      </c>
      <c r="CA19" s="156">
        <v>47319.00077526667</v>
      </c>
      <c r="CB19">
        <v>23</v>
      </c>
      <c r="CC19" s="156">
        <v>622.3281319584275</v>
      </c>
      <c r="CD19">
        <v>30</v>
      </c>
      <c r="CE19" s="405">
        <v>0.05911939806095632</v>
      </c>
      <c r="CF19">
        <v>31</v>
      </c>
      <c r="CG19" s="156">
        <v>15239</v>
      </c>
      <c r="CH19">
        <v>40</v>
      </c>
      <c r="CI19" s="836">
        <v>0.025360229926005905</v>
      </c>
      <c r="CJ19">
        <v>30</v>
      </c>
      <c r="CO19">
        <v>13</v>
      </c>
    </row>
    <row r="20" spans="2:93" ht="12.75">
      <c r="B20" t="s">
        <v>315</v>
      </c>
      <c r="D20" s="158">
        <v>2</v>
      </c>
      <c r="F20" s="158"/>
      <c r="H20" s="163"/>
      <c r="I20" s="163"/>
      <c r="J20" s="163"/>
      <c r="K20" s="362"/>
      <c r="L20" s="481">
        <f>SUM(P20:BN20)/1000</f>
        <v>293.9029558070156</v>
      </c>
      <c r="M20" s="155"/>
      <c r="N20" s="609" t="s">
        <v>181</v>
      </c>
      <c r="O20" s="155"/>
      <c r="P20" s="481">
        <v>18175.29125</v>
      </c>
      <c r="Q20" s="481">
        <v>0</v>
      </c>
      <c r="R20" s="481">
        <v>0</v>
      </c>
      <c r="S20" s="481">
        <v>17191.398</v>
      </c>
      <c r="T20" s="481">
        <v>22569.35574</v>
      </c>
      <c r="U20" s="481">
        <v>3693.15372</v>
      </c>
      <c r="V20" s="481">
        <v>4614.569</v>
      </c>
      <c r="W20" s="481">
        <v>0</v>
      </c>
      <c r="X20" s="481">
        <v>0</v>
      </c>
      <c r="Y20" s="481">
        <v>24760.583560000003</v>
      </c>
      <c r="Z20" s="481">
        <v>6601.88808</v>
      </c>
      <c r="AA20" s="481">
        <v>0</v>
      </c>
      <c r="AB20" s="481">
        <v>3597.25</v>
      </c>
      <c r="AC20" s="481">
        <v>30449</v>
      </c>
      <c r="AD20" s="481">
        <v>0</v>
      </c>
      <c r="AE20" s="481">
        <v>1258.042</v>
      </c>
      <c r="AF20" s="481">
        <v>0</v>
      </c>
      <c r="AG20" s="481">
        <v>0</v>
      </c>
      <c r="AH20" s="481">
        <v>0</v>
      </c>
      <c r="AI20" s="481">
        <v>0</v>
      </c>
      <c r="AJ20" s="481">
        <v>7774.23801</v>
      </c>
      <c r="AK20" s="481">
        <v>0</v>
      </c>
      <c r="AL20" s="481">
        <v>8902.766669999999</v>
      </c>
      <c r="AM20" s="481">
        <v>766.204</v>
      </c>
      <c r="AN20" s="481">
        <v>0</v>
      </c>
      <c r="AO20" s="481">
        <v>0</v>
      </c>
      <c r="AP20" s="481">
        <v>0</v>
      </c>
      <c r="AQ20" s="481">
        <v>2000</v>
      </c>
      <c r="AR20" s="481">
        <v>1220.81753</v>
      </c>
      <c r="AS20" s="481">
        <v>0</v>
      </c>
      <c r="AT20" s="481">
        <v>0</v>
      </c>
      <c r="AU20" s="481">
        <v>9787</v>
      </c>
      <c r="AV20" s="481">
        <v>0</v>
      </c>
      <c r="AW20" s="481">
        <v>29540.34915</v>
      </c>
      <c r="AX20" s="481">
        <v>873.902</v>
      </c>
      <c r="AY20" s="481">
        <v>15773.209</v>
      </c>
      <c r="AZ20" s="481">
        <v>1000</v>
      </c>
      <c r="BA20" s="481">
        <v>0</v>
      </c>
      <c r="BB20" s="481">
        <v>13708</v>
      </c>
      <c r="BC20" s="481">
        <v>0</v>
      </c>
      <c r="BD20" s="481">
        <v>1347.063675</v>
      </c>
      <c r="BE20" s="481">
        <v>2642.19403</v>
      </c>
      <c r="BF20" s="481">
        <v>12238.961</v>
      </c>
      <c r="BG20" s="481">
        <v>31330.499</v>
      </c>
      <c r="BH20" s="481">
        <v>2676.52539201558</v>
      </c>
      <c r="BI20" s="481">
        <v>692.598</v>
      </c>
      <c r="BJ20" s="481">
        <v>7572.873</v>
      </c>
      <c r="BK20" s="481">
        <v>6987.323</v>
      </c>
      <c r="BL20" s="481">
        <v>1525.487</v>
      </c>
      <c r="BM20" s="481">
        <v>1367.643</v>
      </c>
      <c r="BN20" s="481">
        <v>1264.771</v>
      </c>
      <c r="BR20" s="835" t="s">
        <v>742</v>
      </c>
      <c r="BS20" s="155">
        <v>8410.634068831152</v>
      </c>
      <c r="BT20">
        <v>46</v>
      </c>
      <c r="BU20" s="156">
        <v>701.5245835766675</v>
      </c>
      <c r="BV20">
        <v>10</v>
      </c>
      <c r="BW20" s="405">
        <v>0.08340923857054218</v>
      </c>
      <c r="BX20">
        <v>5</v>
      </c>
      <c r="BY20" s="836">
        <v>1.2469958498990945</v>
      </c>
      <c r="BZ20">
        <v>8</v>
      </c>
      <c r="CA20" s="156">
        <v>1775736.7564327372</v>
      </c>
      <c r="CB20">
        <v>5</v>
      </c>
      <c r="CC20" s="156">
        <v>562.571706740992</v>
      </c>
      <c r="CD20">
        <v>38</v>
      </c>
      <c r="CE20" s="405">
        <v>0.06688814447721825</v>
      </c>
      <c r="CF20">
        <v>23</v>
      </c>
      <c r="CG20" s="156">
        <v>2732</v>
      </c>
      <c r="CH20">
        <v>45</v>
      </c>
      <c r="CI20" s="836">
        <v>0.0005467889589821186</v>
      </c>
      <c r="CJ20">
        <v>47</v>
      </c>
      <c r="CO20">
        <v>14</v>
      </c>
    </row>
    <row r="21" spans="2:93" ht="12.75">
      <c r="B21" t="s">
        <v>316</v>
      </c>
      <c r="D21" s="158">
        <v>2</v>
      </c>
      <c r="F21" s="158"/>
      <c r="H21" s="163"/>
      <c r="I21" s="163"/>
      <c r="J21" s="163"/>
      <c r="K21" s="362"/>
      <c r="L21" s="653">
        <f>SUM(P21:BN21)/1000</f>
        <v>3291.7820300599997</v>
      </c>
      <c r="M21" s="155"/>
      <c r="N21" s="609" t="s">
        <v>181</v>
      </c>
      <c r="O21" s="155"/>
      <c r="P21" s="653">
        <v>51123.97</v>
      </c>
      <c r="Q21" s="653">
        <v>0</v>
      </c>
      <c r="R21" s="653">
        <v>7625.16</v>
      </c>
      <c r="S21" s="653">
        <v>3958.177</v>
      </c>
      <c r="T21" s="653">
        <v>1248291.8860000002</v>
      </c>
      <c r="U21" s="653">
        <v>0</v>
      </c>
      <c r="V21" s="653">
        <v>0</v>
      </c>
      <c r="W21" s="653">
        <v>0</v>
      </c>
      <c r="X21" s="653">
        <v>0</v>
      </c>
      <c r="Y21" s="653">
        <v>0</v>
      </c>
      <c r="Z21" s="653">
        <v>197616.907</v>
      </c>
      <c r="AA21" s="653">
        <v>50623.79</v>
      </c>
      <c r="AB21" s="653">
        <v>8612.004</v>
      </c>
      <c r="AC21" s="653">
        <v>0</v>
      </c>
      <c r="AD21" s="653">
        <v>6064.58809</v>
      </c>
      <c r="AE21" s="653">
        <v>20881.912</v>
      </c>
      <c r="AF21" s="653">
        <v>1865.891</v>
      </c>
      <c r="AG21" s="653">
        <v>23908.464</v>
      </c>
      <c r="AH21" s="653">
        <v>0</v>
      </c>
      <c r="AI21" s="653">
        <v>32562.738</v>
      </c>
      <c r="AJ21" s="653">
        <v>43972.666849999994</v>
      </c>
      <c r="AK21" s="653">
        <v>0</v>
      </c>
      <c r="AL21" s="653">
        <v>131094.72905000002</v>
      </c>
      <c r="AM21" s="653">
        <v>43958.631</v>
      </c>
      <c r="AN21" s="653">
        <v>2017.341</v>
      </c>
      <c r="AO21" s="653">
        <v>0</v>
      </c>
      <c r="AP21" s="653">
        <v>0</v>
      </c>
      <c r="AQ21" s="653">
        <v>21010.069</v>
      </c>
      <c r="AR21" s="653">
        <v>68.214</v>
      </c>
      <c r="AS21" s="653">
        <v>0</v>
      </c>
      <c r="AT21" s="653">
        <v>0</v>
      </c>
      <c r="AU21" s="653">
        <v>8749.31925</v>
      </c>
      <c r="AV21" s="653">
        <v>303674.97</v>
      </c>
      <c r="AW21" s="653">
        <v>0</v>
      </c>
      <c r="AX21" s="653">
        <v>4250</v>
      </c>
      <c r="AY21" s="653">
        <v>186716.349</v>
      </c>
      <c r="AZ21" s="653">
        <v>51783.295</v>
      </c>
      <c r="BA21" s="653">
        <v>33089.41863</v>
      </c>
      <c r="BB21" s="653">
        <v>97244.15</v>
      </c>
      <c r="BC21" s="653">
        <v>17011.573</v>
      </c>
      <c r="BD21" s="653">
        <v>71794.081</v>
      </c>
      <c r="BE21" s="653">
        <v>0</v>
      </c>
      <c r="BF21" s="653">
        <v>23804.2</v>
      </c>
      <c r="BG21" s="653">
        <v>248081.79919</v>
      </c>
      <c r="BH21" s="653">
        <v>28249.108</v>
      </c>
      <c r="BI21" s="653">
        <v>0</v>
      </c>
      <c r="BJ21" s="653">
        <v>191952.137</v>
      </c>
      <c r="BK21" s="653">
        <v>121801.156</v>
      </c>
      <c r="BL21" s="653">
        <v>0</v>
      </c>
      <c r="BM21" s="653">
        <v>0</v>
      </c>
      <c r="BN21" s="653">
        <v>8323.336</v>
      </c>
      <c r="BR21" s="835" t="s">
        <v>744</v>
      </c>
      <c r="BS21" s="155">
        <v>11263.27249451751</v>
      </c>
      <c r="BT21">
        <v>20</v>
      </c>
      <c r="BU21" s="156">
        <v>785.808285094293</v>
      </c>
      <c r="BV21">
        <v>6</v>
      </c>
      <c r="BW21" s="405">
        <v>0.06976731544733483</v>
      </c>
      <c r="BX21">
        <v>11</v>
      </c>
      <c r="BY21" s="836">
        <v>1.1052044358975983</v>
      </c>
      <c r="BZ21">
        <v>17</v>
      </c>
      <c r="CA21" s="156">
        <v>474696.2895511035</v>
      </c>
      <c r="CB21">
        <v>15</v>
      </c>
      <c r="CC21" s="156">
        <v>711.0071762027394</v>
      </c>
      <c r="CD21">
        <v>15</v>
      </c>
      <c r="CE21" s="405">
        <v>0.06312616307106375</v>
      </c>
      <c r="CF21">
        <v>27</v>
      </c>
      <c r="CG21" s="156">
        <v>40989</v>
      </c>
      <c r="CH21">
        <v>27</v>
      </c>
      <c r="CI21" s="836">
        <v>0.014522484958712214</v>
      </c>
      <c r="CJ21">
        <v>36</v>
      </c>
      <c r="CO21">
        <v>15</v>
      </c>
    </row>
    <row r="22" spans="4:93" ht="12.75">
      <c r="D22" s="158"/>
      <c r="F22" s="158"/>
      <c r="H22" s="163"/>
      <c r="I22" s="163"/>
      <c r="J22" s="163"/>
      <c r="K22" s="362"/>
      <c r="L22" s="481"/>
      <c r="M22" s="155"/>
      <c r="N22" s="609"/>
      <c r="O22" s="155"/>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R22" s="835" t="s">
        <v>1096</v>
      </c>
      <c r="BS22" s="155">
        <v>10492.09408473911</v>
      </c>
      <c r="BT22">
        <v>28</v>
      </c>
      <c r="BU22" s="156">
        <v>594.4771894414262</v>
      </c>
      <c r="BV22">
        <v>22</v>
      </c>
      <c r="BW22" s="405">
        <v>0.056659536660665394</v>
      </c>
      <c r="BX22">
        <v>21</v>
      </c>
      <c r="BY22" s="836">
        <v>0.8787935633610077</v>
      </c>
      <c r="BZ22" s="837">
        <v>-29</v>
      </c>
      <c r="CA22" s="156">
        <v>-244232.55168567784</v>
      </c>
      <c r="CB22" s="837">
        <v>-37</v>
      </c>
      <c r="CC22" s="156">
        <v>676.469667310496</v>
      </c>
      <c r="CD22">
        <v>21</v>
      </c>
      <c r="CE22" s="405">
        <v>0.06447422810422848</v>
      </c>
      <c r="CF22">
        <v>26</v>
      </c>
      <c r="CG22" s="156">
        <v>20329</v>
      </c>
      <c r="CH22">
        <v>32</v>
      </c>
      <c r="CI22" s="836">
        <v>0.014894364909471198</v>
      </c>
      <c r="CJ22">
        <v>35</v>
      </c>
      <c r="CO22">
        <v>16</v>
      </c>
    </row>
    <row r="23" spans="2:93" ht="12.75">
      <c r="B23" t="s">
        <v>317</v>
      </c>
      <c r="D23" s="158"/>
      <c r="F23" s="158" t="s">
        <v>564</v>
      </c>
      <c r="H23" s="161">
        <f>'HF-10'!O15</f>
        <v>-3586</v>
      </c>
      <c r="I23" s="163"/>
      <c r="J23" s="161">
        <f>+H23-L23</f>
        <v>-0.3150141329847429</v>
      </c>
      <c r="K23" s="362"/>
      <c r="L23" s="653">
        <f>-SUM(L20:L22)</f>
        <v>-3585.6849858670153</v>
      </c>
      <c r="M23" s="155"/>
      <c r="N23" s="609"/>
      <c r="O23" s="155"/>
      <c r="P23" s="653">
        <f aca="true" t="shared" si="1" ref="P23:BN23">-SUM(P20:P22)</f>
        <v>-69299.26125</v>
      </c>
      <c r="Q23" s="653">
        <f t="shared" si="1"/>
        <v>0</v>
      </c>
      <c r="R23" s="653">
        <f t="shared" si="1"/>
        <v>-7625.16</v>
      </c>
      <c r="S23" s="653">
        <f t="shared" si="1"/>
        <v>-21149.575</v>
      </c>
      <c r="T23" s="653">
        <f t="shared" si="1"/>
        <v>-1270861.2417400002</v>
      </c>
      <c r="U23" s="653">
        <f t="shared" si="1"/>
        <v>-3693.15372</v>
      </c>
      <c r="V23" s="653">
        <f t="shared" si="1"/>
        <v>-4614.569</v>
      </c>
      <c r="W23" s="653">
        <f t="shared" si="1"/>
        <v>0</v>
      </c>
      <c r="X23" s="653">
        <f t="shared" si="1"/>
        <v>0</v>
      </c>
      <c r="Y23" s="653">
        <f t="shared" si="1"/>
        <v>-24760.583560000003</v>
      </c>
      <c r="Z23" s="653">
        <f t="shared" si="1"/>
        <v>-204218.79508</v>
      </c>
      <c r="AA23" s="653">
        <f t="shared" si="1"/>
        <v>-50623.79</v>
      </c>
      <c r="AB23" s="653">
        <f t="shared" si="1"/>
        <v>-12209.254</v>
      </c>
      <c r="AC23" s="653">
        <f t="shared" si="1"/>
        <v>-30449</v>
      </c>
      <c r="AD23" s="653">
        <f t="shared" si="1"/>
        <v>-6064.58809</v>
      </c>
      <c r="AE23" s="653">
        <f t="shared" si="1"/>
        <v>-22139.954</v>
      </c>
      <c r="AF23" s="653">
        <f t="shared" si="1"/>
        <v>-1865.891</v>
      </c>
      <c r="AG23" s="653">
        <f t="shared" si="1"/>
        <v>-23908.464</v>
      </c>
      <c r="AH23" s="653">
        <f t="shared" si="1"/>
        <v>0</v>
      </c>
      <c r="AI23" s="653">
        <f t="shared" si="1"/>
        <v>-32562.738</v>
      </c>
      <c r="AJ23" s="653">
        <f t="shared" si="1"/>
        <v>-51746.904859999995</v>
      </c>
      <c r="AK23" s="653">
        <f t="shared" si="1"/>
        <v>0</v>
      </c>
      <c r="AL23" s="653">
        <f t="shared" si="1"/>
        <v>-139997.49572000004</v>
      </c>
      <c r="AM23" s="653">
        <f t="shared" si="1"/>
        <v>-44724.835</v>
      </c>
      <c r="AN23" s="653">
        <f t="shared" si="1"/>
        <v>-2017.341</v>
      </c>
      <c r="AO23" s="653">
        <f t="shared" si="1"/>
        <v>0</v>
      </c>
      <c r="AP23" s="653">
        <f t="shared" si="1"/>
        <v>0</v>
      </c>
      <c r="AQ23" s="653">
        <f t="shared" si="1"/>
        <v>-23010.069</v>
      </c>
      <c r="AR23" s="653">
        <f t="shared" si="1"/>
        <v>-1289.03153</v>
      </c>
      <c r="AS23" s="653">
        <f t="shared" si="1"/>
        <v>0</v>
      </c>
      <c r="AT23" s="653">
        <f t="shared" si="1"/>
        <v>0</v>
      </c>
      <c r="AU23" s="653">
        <f t="shared" si="1"/>
        <v>-18536.31925</v>
      </c>
      <c r="AV23" s="653">
        <f t="shared" si="1"/>
        <v>-303674.97</v>
      </c>
      <c r="AW23" s="653">
        <f t="shared" si="1"/>
        <v>-29540.34915</v>
      </c>
      <c r="AX23" s="653">
        <f t="shared" si="1"/>
        <v>-5123.902</v>
      </c>
      <c r="AY23" s="653">
        <f t="shared" si="1"/>
        <v>-202489.558</v>
      </c>
      <c r="AZ23" s="653">
        <f t="shared" si="1"/>
        <v>-52783.295</v>
      </c>
      <c r="BA23" s="653">
        <f t="shared" si="1"/>
        <v>-33089.41863</v>
      </c>
      <c r="BB23" s="653">
        <f t="shared" si="1"/>
        <v>-110952.15</v>
      </c>
      <c r="BC23" s="653">
        <f t="shared" si="1"/>
        <v>-17011.573</v>
      </c>
      <c r="BD23" s="653">
        <f t="shared" si="1"/>
        <v>-73141.144675</v>
      </c>
      <c r="BE23" s="653">
        <f t="shared" si="1"/>
        <v>-2642.19403</v>
      </c>
      <c r="BF23" s="653">
        <f t="shared" si="1"/>
        <v>-36043.161</v>
      </c>
      <c r="BG23" s="653">
        <f t="shared" si="1"/>
        <v>-279412.29819</v>
      </c>
      <c r="BH23" s="653">
        <f t="shared" si="1"/>
        <v>-30925.63339201558</v>
      </c>
      <c r="BI23" s="653">
        <f t="shared" si="1"/>
        <v>-692.598</v>
      </c>
      <c r="BJ23" s="653">
        <f t="shared" si="1"/>
        <v>-199525.00999999998</v>
      </c>
      <c r="BK23" s="653">
        <f t="shared" si="1"/>
        <v>-128788.479</v>
      </c>
      <c r="BL23" s="653">
        <f t="shared" si="1"/>
        <v>-1525.487</v>
      </c>
      <c r="BM23" s="653">
        <f t="shared" si="1"/>
        <v>-1367.643</v>
      </c>
      <c r="BN23" s="653">
        <f t="shared" si="1"/>
        <v>-9588.107</v>
      </c>
      <c r="BR23" s="835" t="s">
        <v>747</v>
      </c>
      <c r="BS23" s="155">
        <v>10825.822006596085</v>
      </c>
      <c r="BT23">
        <v>24</v>
      </c>
      <c r="BU23" s="156">
        <v>541.9827672433937</v>
      </c>
      <c r="BV23">
        <v>35</v>
      </c>
      <c r="BW23" s="405">
        <v>0.05006389047530692</v>
      </c>
      <c r="BX23">
        <v>36</v>
      </c>
      <c r="BY23" s="836">
        <v>0.765633256154562</v>
      </c>
      <c r="BZ23" s="837">
        <v>-39</v>
      </c>
      <c r="CA23" s="156">
        <v>-460484.8678419383</v>
      </c>
      <c r="CB23" s="837">
        <v>-40</v>
      </c>
      <c r="CC23" s="156">
        <v>707.8882257094396</v>
      </c>
      <c r="CD23">
        <v>16</v>
      </c>
      <c r="CE23" s="405">
        <v>0.06538886610902425</v>
      </c>
      <c r="CF23">
        <v>25</v>
      </c>
      <c r="CG23" s="156">
        <v>25629</v>
      </c>
      <c r="CH23">
        <v>31</v>
      </c>
      <c r="CI23" s="836">
        <v>0.022994376827382975</v>
      </c>
      <c r="CJ23">
        <v>32</v>
      </c>
      <c r="CO23">
        <v>17</v>
      </c>
    </row>
    <row r="24" spans="4:93" ht="12.75">
      <c r="D24" s="158"/>
      <c r="F24" s="158"/>
      <c r="H24" s="163"/>
      <c r="I24" s="163"/>
      <c r="J24" s="163"/>
      <c r="K24" s="362"/>
      <c r="L24" s="481"/>
      <c r="M24" s="155"/>
      <c r="N24" s="609"/>
      <c r="O24" s="155"/>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R24" s="835" t="s">
        <v>749</v>
      </c>
      <c r="BS24" s="155">
        <v>11292.260514938169</v>
      </c>
      <c r="BT24">
        <v>18</v>
      </c>
      <c r="BU24" s="156">
        <v>597.7009236482265</v>
      </c>
      <c r="BV24">
        <v>20</v>
      </c>
      <c r="BW24" s="405">
        <v>0.05293013943997725</v>
      </c>
      <c r="BX24">
        <v>28</v>
      </c>
      <c r="BY24" s="836">
        <v>0.9887459341330505</v>
      </c>
      <c r="BZ24" s="837">
        <v>-25</v>
      </c>
      <c r="CA24" s="156">
        <v>-28956.005820114166</v>
      </c>
      <c r="CB24" s="837">
        <v>-26</v>
      </c>
      <c r="CC24" s="156">
        <v>604.5040520670268</v>
      </c>
      <c r="CD24">
        <v>33</v>
      </c>
      <c r="CE24" s="405">
        <v>0.05353259883327593</v>
      </c>
      <c r="CF24">
        <v>36</v>
      </c>
      <c r="CG24" s="156">
        <v>18164</v>
      </c>
      <c r="CH24">
        <v>36</v>
      </c>
      <c r="CI24" s="836">
        <v>0.009477272657522726</v>
      </c>
      <c r="CJ24">
        <v>40</v>
      </c>
      <c r="CO24">
        <v>18</v>
      </c>
    </row>
    <row r="25" spans="1:93" ht="12.75">
      <c r="A25" t="s">
        <v>323</v>
      </c>
      <c r="D25" s="158">
        <v>1</v>
      </c>
      <c r="H25" s="161">
        <f>SUM(H18:H24)</f>
        <v>74782</v>
      </c>
      <c r="J25" s="161">
        <f>+H25-L25</f>
        <v>136.0954969721788</v>
      </c>
      <c r="L25" s="161">
        <f>+L18+L23</f>
        <v>74645.90450302782</v>
      </c>
      <c r="O25" s="155"/>
      <c r="P25" s="161">
        <f aca="true" t="shared" si="2" ref="P25:BN25">+P18+P23</f>
        <v>845399.66475</v>
      </c>
      <c r="Q25" s="161">
        <f t="shared" si="2"/>
        <v>107124.535</v>
      </c>
      <c r="R25" s="161">
        <f t="shared" si="2"/>
        <v>1069352.1050000002</v>
      </c>
      <c r="S25" s="161">
        <f t="shared" si="2"/>
        <v>583329.716</v>
      </c>
      <c r="T25" s="161">
        <f t="shared" si="2"/>
        <v>7689798.390259999</v>
      </c>
      <c r="U25" s="161">
        <f t="shared" si="2"/>
        <v>1323855.14728</v>
      </c>
      <c r="V25" s="161">
        <f t="shared" si="2"/>
        <v>994892.295</v>
      </c>
      <c r="W25" s="161">
        <f t="shared" si="2"/>
        <v>437110.321</v>
      </c>
      <c r="X25" s="161">
        <f t="shared" si="2"/>
        <v>112475.618</v>
      </c>
      <c r="Y25" s="161">
        <f t="shared" si="2"/>
        <v>4483090.69444</v>
      </c>
      <c r="Z25" s="161">
        <f t="shared" si="2"/>
        <v>1206979.08592</v>
      </c>
      <c r="AA25" s="161">
        <f t="shared" si="2"/>
        <v>216444.292</v>
      </c>
      <c r="AB25" s="161">
        <f t="shared" si="2"/>
        <v>387467.492</v>
      </c>
      <c r="AC25" s="161">
        <f t="shared" si="2"/>
        <v>3479191.244</v>
      </c>
      <c r="AD25" s="161">
        <f t="shared" si="2"/>
        <v>1339919.84891</v>
      </c>
      <c r="AE25" s="161">
        <f t="shared" si="2"/>
        <v>852335.605</v>
      </c>
      <c r="AF25" s="161">
        <f t="shared" si="2"/>
        <v>700103.846</v>
      </c>
      <c r="AG25" s="161">
        <f t="shared" si="2"/>
        <v>1186909.146</v>
      </c>
      <c r="AH25" s="161">
        <f t="shared" si="2"/>
        <v>882082.182</v>
      </c>
      <c r="AI25" s="161">
        <f t="shared" si="2"/>
        <v>388581.202</v>
      </c>
      <c r="AJ25" s="161">
        <f t="shared" si="2"/>
        <v>2350131.63514</v>
      </c>
      <c r="AK25" s="161">
        <f t="shared" si="2"/>
        <v>1486319.006</v>
      </c>
      <c r="AL25" s="161">
        <f t="shared" si="2"/>
        <v>1954300.14228</v>
      </c>
      <c r="AM25" s="161">
        <f t="shared" si="2"/>
        <v>1206903.528</v>
      </c>
      <c r="AN25" s="161">
        <f t="shared" si="2"/>
        <v>587705.048</v>
      </c>
      <c r="AO25" s="161">
        <f t="shared" si="2"/>
        <v>1007075.6259999999</v>
      </c>
      <c r="AP25" s="161">
        <f t="shared" si="2"/>
        <v>392083.115</v>
      </c>
      <c r="AQ25" s="161">
        <f t="shared" si="2"/>
        <v>408584.99899999995</v>
      </c>
      <c r="AR25" s="161">
        <f t="shared" si="2"/>
        <v>756661.1012927336</v>
      </c>
      <c r="AS25" s="161">
        <f t="shared" si="2"/>
        <v>364415.4930898902</v>
      </c>
      <c r="AT25" s="161">
        <f t="shared" si="2"/>
        <v>2353989.141</v>
      </c>
      <c r="AU25" s="161">
        <f t="shared" si="2"/>
        <v>657118.8436053828</v>
      </c>
      <c r="AV25" s="161">
        <f t="shared" si="2"/>
        <v>4355293.656</v>
      </c>
      <c r="AW25" s="161">
        <f t="shared" si="2"/>
        <v>2309182.05585</v>
      </c>
      <c r="AX25" s="161">
        <f t="shared" si="2"/>
        <v>201966.55599999998</v>
      </c>
      <c r="AY25" s="161">
        <f t="shared" si="2"/>
        <v>2833907.5879999995</v>
      </c>
      <c r="AZ25" s="161">
        <f t="shared" si="2"/>
        <v>938318.124</v>
      </c>
      <c r="BA25" s="161">
        <f t="shared" si="2"/>
        <v>864162.45637</v>
      </c>
      <c r="BB25" s="161">
        <f t="shared" si="2"/>
        <v>3878166.355</v>
      </c>
      <c r="BC25" s="161">
        <f t="shared" si="2"/>
        <v>207951.006</v>
      </c>
      <c r="BD25" s="161">
        <f t="shared" si="2"/>
        <v>714206.728325</v>
      </c>
      <c r="BE25" s="161">
        <f t="shared" si="2"/>
        <v>201157.20596999998</v>
      </c>
      <c r="BF25" s="161">
        <f t="shared" si="2"/>
        <v>1204751.4349999998</v>
      </c>
      <c r="BG25" s="161">
        <f t="shared" si="2"/>
        <v>7763897.456809999</v>
      </c>
      <c r="BH25" s="161">
        <f t="shared" si="2"/>
        <v>473109.4756079844</v>
      </c>
      <c r="BI25" s="161">
        <f t="shared" si="2"/>
        <v>227676.61000000002</v>
      </c>
      <c r="BJ25" s="161">
        <f t="shared" si="2"/>
        <v>1800629.8961435638</v>
      </c>
      <c r="BK25" s="161">
        <f t="shared" si="2"/>
        <v>1701281.829</v>
      </c>
      <c r="BL25" s="161">
        <f t="shared" si="2"/>
        <v>1437005.519</v>
      </c>
      <c r="BM25" s="161">
        <f t="shared" si="2"/>
        <v>1552658.790983279</v>
      </c>
      <c r="BN25" s="161">
        <f t="shared" si="2"/>
        <v>168851.65</v>
      </c>
      <c r="BR25" s="835" t="s">
        <v>751</v>
      </c>
      <c r="BS25" s="155">
        <v>10368.997939271345</v>
      </c>
      <c r="BT25">
        <v>30</v>
      </c>
      <c r="BU25" s="156">
        <v>501.97377321248484</v>
      </c>
      <c r="BV25">
        <v>44</v>
      </c>
      <c r="BW25" s="405">
        <v>0.04841102063597862</v>
      </c>
      <c r="BX25">
        <v>40</v>
      </c>
      <c r="BY25" s="836">
        <v>0.7864977935981139</v>
      </c>
      <c r="BZ25" s="837">
        <v>-37</v>
      </c>
      <c r="CA25" s="156">
        <v>-596314.4136829474</v>
      </c>
      <c r="CB25" s="837">
        <v>-44</v>
      </c>
      <c r="CC25" s="156">
        <v>638.2392643671985</v>
      </c>
      <c r="CD25">
        <v>27</v>
      </c>
      <c r="CE25" s="405">
        <v>0.06155264646643851</v>
      </c>
      <c r="CF25">
        <v>29</v>
      </c>
      <c r="CG25" s="156">
        <v>2652</v>
      </c>
      <c r="CH25">
        <v>46</v>
      </c>
      <c r="CI25" s="836">
        <v>0.001622105474041908</v>
      </c>
      <c r="CJ25">
        <v>44</v>
      </c>
      <c r="CO25">
        <v>19</v>
      </c>
    </row>
    <row r="26" spans="4:93" ht="12.75">
      <c r="D26" s="158"/>
      <c r="O26" s="155"/>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R26" s="835" t="s">
        <v>754</v>
      </c>
      <c r="BS26" s="155">
        <v>11413.427991024118</v>
      </c>
      <c r="BT26">
        <v>15</v>
      </c>
      <c r="BU26" s="156">
        <v>636.2195113562725</v>
      </c>
      <c r="BV26">
        <v>18</v>
      </c>
      <c r="BW26" s="405">
        <v>0.05574306964188285</v>
      </c>
      <c r="BX26">
        <v>23</v>
      </c>
      <c r="BY26" s="836">
        <v>0.9948146489171258</v>
      </c>
      <c r="BZ26" s="837">
        <v>-24</v>
      </c>
      <c r="CA26" s="156">
        <v>-4368.479556682403</v>
      </c>
      <c r="CB26" s="837">
        <v>-24</v>
      </c>
      <c r="CC26" s="156">
        <v>639.5357286393094</v>
      </c>
      <c r="CD26">
        <v>26</v>
      </c>
      <c r="CE26" s="405">
        <v>0.056033623652969156</v>
      </c>
      <c r="CF26">
        <v>34</v>
      </c>
      <c r="CG26" s="156">
        <v>0</v>
      </c>
      <c r="CH26">
        <v>48</v>
      </c>
      <c r="CI26" s="836">
        <v>0</v>
      </c>
      <c r="CJ26">
        <v>48</v>
      </c>
      <c r="CO26">
        <v>20</v>
      </c>
    </row>
    <row r="27" spans="1:93" ht="12.75">
      <c r="A27" t="s">
        <v>567</v>
      </c>
      <c r="D27" s="158"/>
      <c r="F27" s="158"/>
      <c r="H27" s="163"/>
      <c r="I27" s="163"/>
      <c r="J27" s="163"/>
      <c r="K27" s="362"/>
      <c r="L27" s="481"/>
      <c r="M27" s="155"/>
      <c r="N27" s="609"/>
      <c r="O27" s="155"/>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R27" s="835" t="s">
        <v>756</v>
      </c>
      <c r="BS27" s="155">
        <v>10028.500728225732</v>
      </c>
      <c r="BT27">
        <v>35</v>
      </c>
      <c r="BU27" s="156">
        <v>749.8473851315624</v>
      </c>
      <c r="BV27">
        <v>8</v>
      </c>
      <c r="BW27" s="405">
        <v>0.07477163391144584</v>
      </c>
      <c r="BX27">
        <v>10</v>
      </c>
      <c r="BY27" s="836">
        <v>1.3613516143601225</v>
      </c>
      <c r="BZ27">
        <v>4</v>
      </c>
      <c r="CA27" s="156">
        <v>1121419.4045131262</v>
      </c>
      <c r="CB27">
        <v>7</v>
      </c>
      <c r="CC27" s="156">
        <v>550.8109567152599</v>
      </c>
      <c r="CD27">
        <v>40</v>
      </c>
      <c r="CE27" s="405">
        <v>0.05492455668522554</v>
      </c>
      <c r="CF27">
        <v>35</v>
      </c>
      <c r="CG27" s="156">
        <v>907651</v>
      </c>
      <c r="CH27">
        <v>4</v>
      </c>
      <c r="CI27" s="836">
        <v>0.2983754996309257</v>
      </c>
      <c r="CJ27">
        <v>5</v>
      </c>
      <c r="CO27">
        <v>21</v>
      </c>
    </row>
    <row r="28" spans="4:93" ht="12.75">
      <c r="D28" s="158"/>
      <c r="F28" s="158"/>
      <c r="H28" s="163"/>
      <c r="I28" s="163"/>
      <c r="J28" s="163"/>
      <c r="K28" s="362"/>
      <c r="L28" s="481"/>
      <c r="M28" s="155"/>
      <c r="N28" s="609"/>
      <c r="O28" s="155"/>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R28" s="835" t="s">
        <v>758</v>
      </c>
      <c r="BS28" s="155">
        <v>8473.40664920318</v>
      </c>
      <c r="BT28">
        <v>45</v>
      </c>
      <c r="BU28" s="156">
        <v>494.1358933604556</v>
      </c>
      <c r="BV28">
        <v>45</v>
      </c>
      <c r="BW28" s="405">
        <v>0.058316083933835874</v>
      </c>
      <c r="BX28">
        <v>17</v>
      </c>
      <c r="BY28" s="836">
        <v>0.8460129128376674</v>
      </c>
      <c r="BZ28" s="837">
        <v>-31</v>
      </c>
      <c r="CA28" s="156">
        <v>-584545.911268461</v>
      </c>
      <c r="CB28" s="837">
        <v>-43</v>
      </c>
      <c r="CC28" s="156">
        <v>584.076065344017</v>
      </c>
      <c r="CD28">
        <v>34</v>
      </c>
      <c r="CE28" s="405">
        <v>0.0689304891792184</v>
      </c>
      <c r="CF28">
        <v>21</v>
      </c>
      <c r="CG28" s="156">
        <v>862078</v>
      </c>
      <c r="CH28">
        <v>5</v>
      </c>
      <c r="CI28" s="836">
        <v>0.39018294288044025</v>
      </c>
      <c r="CJ28">
        <v>1</v>
      </c>
      <c r="CO28">
        <v>22</v>
      </c>
    </row>
    <row r="29" spans="2:93" ht="12.75">
      <c r="B29" t="s">
        <v>318</v>
      </c>
      <c r="D29" s="158"/>
      <c r="F29" s="158"/>
      <c r="H29" s="163"/>
      <c r="I29" s="163"/>
      <c r="J29" s="163"/>
      <c r="K29" s="362"/>
      <c r="L29" s="656">
        <f>SUM(P29:BN29)/1000</f>
        <v>2679.565</v>
      </c>
      <c r="M29" s="155"/>
      <c r="N29" s="609" t="s">
        <v>475</v>
      </c>
      <c r="O29" s="155"/>
      <c r="P29" s="656">
        <v>142571</v>
      </c>
      <c r="Q29" s="656">
        <v>19853</v>
      </c>
      <c r="R29" s="656">
        <v>0</v>
      </c>
      <c r="S29" s="656">
        <v>0</v>
      </c>
      <c r="T29" s="656">
        <v>0</v>
      </c>
      <c r="U29" s="656">
        <v>0</v>
      </c>
      <c r="V29" s="656">
        <v>47069</v>
      </c>
      <c r="W29" s="656">
        <v>0</v>
      </c>
      <c r="X29" s="656" t="s">
        <v>263</v>
      </c>
      <c r="Y29" s="656">
        <v>800801</v>
      </c>
      <c r="Z29" s="656">
        <v>9857</v>
      </c>
      <c r="AA29" s="656">
        <v>168220</v>
      </c>
      <c r="AB29" s="656">
        <v>4378</v>
      </c>
      <c r="AC29" s="656">
        <v>31652</v>
      </c>
      <c r="AD29" s="656">
        <v>410799</v>
      </c>
      <c r="AE29" s="656">
        <v>688</v>
      </c>
      <c r="AF29" s="656">
        <v>26408</v>
      </c>
      <c r="AG29" s="656">
        <v>14640</v>
      </c>
      <c r="AH29" s="656">
        <v>0</v>
      </c>
      <c r="AI29" s="656">
        <v>0</v>
      </c>
      <c r="AJ29" s="656">
        <v>0</v>
      </c>
      <c r="AK29" s="656">
        <v>0</v>
      </c>
      <c r="AL29" s="656">
        <v>0</v>
      </c>
      <c r="AM29" s="656">
        <v>0</v>
      </c>
      <c r="AN29" s="656">
        <v>6186</v>
      </c>
      <c r="AO29" s="656">
        <v>0</v>
      </c>
      <c r="AP29" s="656">
        <v>36132</v>
      </c>
      <c r="AQ29" s="656">
        <v>18068</v>
      </c>
      <c r="AR29" s="656">
        <v>98888</v>
      </c>
      <c r="AS29" s="656">
        <v>188732</v>
      </c>
      <c r="AT29" s="656">
        <v>0</v>
      </c>
      <c r="AU29" s="656">
        <v>0</v>
      </c>
      <c r="AV29" s="656">
        <v>122138</v>
      </c>
      <c r="AW29" s="656">
        <v>13849</v>
      </c>
      <c r="AX29" s="656">
        <v>0</v>
      </c>
      <c r="AY29" s="656">
        <v>0</v>
      </c>
      <c r="AZ29" s="656">
        <v>0</v>
      </c>
      <c r="BA29" s="656">
        <v>13535</v>
      </c>
      <c r="BB29" s="656">
        <v>42630</v>
      </c>
      <c r="BC29" s="656">
        <v>42473</v>
      </c>
      <c r="BD29" s="656">
        <v>0</v>
      </c>
      <c r="BE29" s="656">
        <v>7595</v>
      </c>
      <c r="BF29" s="656">
        <v>18027</v>
      </c>
      <c r="BG29" s="656">
        <v>191757</v>
      </c>
      <c r="BH29" s="656">
        <v>12923</v>
      </c>
      <c r="BI29" s="656">
        <v>0</v>
      </c>
      <c r="BJ29" s="656">
        <v>188947</v>
      </c>
      <c r="BK29" s="656">
        <v>458</v>
      </c>
      <c r="BL29" s="656">
        <v>0</v>
      </c>
      <c r="BM29" s="656">
        <v>291</v>
      </c>
      <c r="BN29" s="656">
        <v>0</v>
      </c>
      <c r="BO29" s="275"/>
      <c r="BR29" s="835" t="s">
        <v>1125</v>
      </c>
      <c r="BS29" s="155">
        <v>10408.476021971084</v>
      </c>
      <c r="BT29">
        <v>29</v>
      </c>
      <c r="BU29" s="156">
        <v>583.0856090733251</v>
      </c>
      <c r="BV29">
        <v>25</v>
      </c>
      <c r="BW29" s="405">
        <v>0.05602026731314932</v>
      </c>
      <c r="BX29">
        <v>22</v>
      </c>
      <c r="BY29" s="836">
        <v>1.1796117268616775</v>
      </c>
      <c r="BZ29">
        <v>12</v>
      </c>
      <c r="CA29" s="156">
        <v>892340.4741582349</v>
      </c>
      <c r="CB29">
        <v>8</v>
      </c>
      <c r="CC29" s="156">
        <v>494.30299461722666</v>
      </c>
      <c r="CD29">
        <v>42</v>
      </c>
      <c r="CE29" s="405">
        <v>0.04749042929760423</v>
      </c>
      <c r="CF29">
        <v>42</v>
      </c>
      <c r="CG29" s="156">
        <v>134493</v>
      </c>
      <c r="CH29">
        <v>16</v>
      </c>
      <c r="CI29" s="836">
        <v>0.0426068899208363</v>
      </c>
      <c r="CJ29">
        <v>23</v>
      </c>
      <c r="CO29">
        <v>23</v>
      </c>
    </row>
    <row r="30" spans="2:93" ht="12.75">
      <c r="B30" t="s">
        <v>476</v>
      </c>
      <c r="D30" s="158"/>
      <c r="F30" s="158"/>
      <c r="H30" s="163"/>
      <c r="I30" s="163"/>
      <c r="J30" s="163"/>
      <c r="K30" s="362"/>
      <c r="L30" s="574">
        <f>SUM(P30:BN30)/1000</f>
        <v>2429.903</v>
      </c>
      <c r="M30" s="155"/>
      <c r="N30" s="609" t="s">
        <v>475</v>
      </c>
      <c r="O30" s="155"/>
      <c r="P30" s="657">
        <v>0</v>
      </c>
      <c r="Q30" s="657">
        <v>0</v>
      </c>
      <c r="R30" s="657">
        <v>0</v>
      </c>
      <c r="S30" s="657">
        <v>0</v>
      </c>
      <c r="T30" s="657">
        <v>338994</v>
      </c>
      <c r="U30" s="657">
        <v>98082</v>
      </c>
      <c r="V30" s="657">
        <v>0</v>
      </c>
      <c r="W30" s="657">
        <v>0</v>
      </c>
      <c r="X30" s="657" t="s">
        <v>263</v>
      </c>
      <c r="Y30" s="657">
        <v>73101</v>
      </c>
      <c r="Z30" s="657">
        <v>0</v>
      </c>
      <c r="AA30" s="657">
        <v>0</v>
      </c>
      <c r="AB30" s="657">
        <v>0</v>
      </c>
      <c r="AC30" s="657">
        <v>256</v>
      </c>
      <c r="AD30" s="657">
        <v>0</v>
      </c>
      <c r="AE30" s="657">
        <v>0</v>
      </c>
      <c r="AF30" s="657">
        <v>0</v>
      </c>
      <c r="AG30" s="657">
        <v>0</v>
      </c>
      <c r="AH30" s="657">
        <v>0</v>
      </c>
      <c r="AI30" s="657">
        <v>3174</v>
      </c>
      <c r="AJ30" s="657">
        <v>0</v>
      </c>
      <c r="AK30" s="657">
        <v>70786</v>
      </c>
      <c r="AL30" s="657">
        <v>1221</v>
      </c>
      <c r="AM30" s="657">
        <v>0</v>
      </c>
      <c r="AN30" s="657">
        <v>0</v>
      </c>
      <c r="AO30" s="657">
        <v>0</v>
      </c>
      <c r="AP30" s="657">
        <v>0</v>
      </c>
      <c r="AQ30" s="657">
        <v>1891</v>
      </c>
      <c r="AR30" s="657">
        <v>0</v>
      </c>
      <c r="AS30" s="657">
        <v>0</v>
      </c>
      <c r="AT30" s="657">
        <v>31671</v>
      </c>
      <c r="AU30" s="657">
        <v>0</v>
      </c>
      <c r="AV30" s="657">
        <v>1254149</v>
      </c>
      <c r="AW30" s="657">
        <v>0</v>
      </c>
      <c r="AX30" s="657">
        <v>0</v>
      </c>
      <c r="AY30" s="657">
        <v>0</v>
      </c>
      <c r="AZ30" s="657">
        <v>0</v>
      </c>
      <c r="BA30" s="657">
        <v>4215</v>
      </c>
      <c r="BB30" s="657">
        <v>82</v>
      </c>
      <c r="BC30" s="657">
        <v>0</v>
      </c>
      <c r="BD30" s="657">
        <v>0</v>
      </c>
      <c r="BE30" s="657">
        <v>0</v>
      </c>
      <c r="BF30" s="657">
        <v>0</v>
      </c>
      <c r="BG30" s="657">
        <v>512594</v>
      </c>
      <c r="BH30" s="657">
        <v>0</v>
      </c>
      <c r="BI30" s="657">
        <v>0</v>
      </c>
      <c r="BJ30" s="657">
        <v>34177</v>
      </c>
      <c r="BK30" s="657">
        <v>4106</v>
      </c>
      <c r="BL30" s="657">
        <v>1314</v>
      </c>
      <c r="BM30" s="657">
        <v>90</v>
      </c>
      <c r="BN30" s="657">
        <v>0</v>
      </c>
      <c r="BR30" s="835" t="s">
        <v>1130</v>
      </c>
      <c r="BS30" s="155">
        <v>11024.991109965584</v>
      </c>
      <c r="BT30">
        <v>21</v>
      </c>
      <c r="BU30" s="156">
        <v>549.3824050621452</v>
      </c>
      <c r="BV30">
        <v>32</v>
      </c>
      <c r="BW30" s="405">
        <v>0.04983064381481031</v>
      </c>
      <c r="BX30">
        <v>37</v>
      </c>
      <c r="BY30" s="836">
        <v>0.678097980331346</v>
      </c>
      <c r="BZ30" s="837">
        <v>-45</v>
      </c>
      <c r="CA30" s="156">
        <v>-1353861.5677577616</v>
      </c>
      <c r="CB30" s="837">
        <v>-49</v>
      </c>
      <c r="CC30" s="156">
        <v>810.1814501699218</v>
      </c>
      <c r="CD30">
        <v>9</v>
      </c>
      <c r="CE30" s="405">
        <v>0.0734859050759317</v>
      </c>
      <c r="CF30">
        <v>13</v>
      </c>
      <c r="CG30" s="156">
        <v>2953</v>
      </c>
      <c r="CH30">
        <v>44</v>
      </c>
      <c r="CI30" s="836">
        <v>0.0015363959921452404</v>
      </c>
      <c r="CJ30">
        <v>45</v>
      </c>
      <c r="CO30">
        <v>24</v>
      </c>
    </row>
    <row r="31" spans="4:93" ht="12.75">
      <c r="D31" s="158"/>
      <c r="F31" s="158"/>
      <c r="H31" s="163"/>
      <c r="I31" s="163"/>
      <c r="J31" s="163"/>
      <c r="K31" s="362"/>
      <c r="L31" s="481"/>
      <c r="M31" s="155"/>
      <c r="N31" s="609"/>
      <c r="O31" s="155"/>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R31" s="835" t="s">
        <v>1135</v>
      </c>
      <c r="BS31" s="155">
        <v>14832.686055454264</v>
      </c>
      <c r="BT31">
        <v>2</v>
      </c>
      <c r="BU31" s="156">
        <v>582.5153486370524</v>
      </c>
      <c r="BV31">
        <v>26</v>
      </c>
      <c r="BW31" s="405">
        <v>0.039272411379788506</v>
      </c>
      <c r="BX31">
        <v>50</v>
      </c>
      <c r="BY31" s="836">
        <v>0.8427225062749523</v>
      </c>
      <c r="BZ31" s="837">
        <v>-32</v>
      </c>
      <c r="CA31" s="156">
        <v>-317635.0355809601</v>
      </c>
      <c r="CB31" s="837">
        <v>-39</v>
      </c>
      <c r="CC31" s="156">
        <v>691.230321131351</v>
      </c>
      <c r="CD31">
        <v>18</v>
      </c>
      <c r="CE31" s="405">
        <v>0.046601830480809806</v>
      </c>
      <c r="CF31">
        <v>44</v>
      </c>
      <c r="CG31" s="156">
        <v>37514</v>
      </c>
      <c r="CH31">
        <v>28</v>
      </c>
      <c r="CI31" s="836">
        <v>0.0334965555104625</v>
      </c>
      <c r="CJ31">
        <v>27</v>
      </c>
      <c r="CO31">
        <v>25</v>
      </c>
    </row>
    <row r="32" spans="1:93" ht="12.75">
      <c r="A32" t="s">
        <v>322</v>
      </c>
      <c r="D32" s="158"/>
      <c r="F32" s="158" t="s">
        <v>564</v>
      </c>
      <c r="H32" s="161">
        <f>'HF-10'!L12</f>
        <v>5087</v>
      </c>
      <c r="I32" s="163"/>
      <c r="J32" s="161">
        <f>+H32-L32</f>
        <v>-22.467999999999847</v>
      </c>
      <c r="K32" s="362"/>
      <c r="L32" s="653">
        <f>SUM(L29:L31)</f>
        <v>5109.468</v>
      </c>
      <c r="M32" s="155"/>
      <c r="N32" s="609"/>
      <c r="O32" s="155"/>
      <c r="P32" s="653">
        <f aca="true" t="shared" si="3" ref="P32:BN32">SUM(P29:P31)</f>
        <v>142571</v>
      </c>
      <c r="Q32" s="653">
        <f t="shared" si="3"/>
        <v>19853</v>
      </c>
      <c r="R32" s="653">
        <f t="shared" si="3"/>
        <v>0</v>
      </c>
      <c r="S32" s="653">
        <f t="shared" si="3"/>
        <v>0</v>
      </c>
      <c r="T32" s="653">
        <f t="shared" si="3"/>
        <v>338994</v>
      </c>
      <c r="U32" s="653">
        <f t="shared" si="3"/>
        <v>98082</v>
      </c>
      <c r="V32" s="653">
        <f t="shared" si="3"/>
        <v>47069</v>
      </c>
      <c r="W32" s="653">
        <f t="shared" si="3"/>
        <v>0</v>
      </c>
      <c r="X32" s="653">
        <f t="shared" si="3"/>
        <v>0</v>
      </c>
      <c r="Y32" s="653">
        <f t="shared" si="3"/>
        <v>873902</v>
      </c>
      <c r="Z32" s="653">
        <f t="shared" si="3"/>
        <v>9857</v>
      </c>
      <c r="AA32" s="653">
        <f t="shared" si="3"/>
        <v>168220</v>
      </c>
      <c r="AB32" s="653">
        <f t="shared" si="3"/>
        <v>4378</v>
      </c>
      <c r="AC32" s="653">
        <f t="shared" si="3"/>
        <v>31908</v>
      </c>
      <c r="AD32" s="653">
        <f t="shared" si="3"/>
        <v>410799</v>
      </c>
      <c r="AE32" s="653">
        <f t="shared" si="3"/>
        <v>688</v>
      </c>
      <c r="AF32" s="653">
        <f t="shared" si="3"/>
        <v>26408</v>
      </c>
      <c r="AG32" s="653">
        <f t="shared" si="3"/>
        <v>14640</v>
      </c>
      <c r="AH32" s="653">
        <f t="shared" si="3"/>
        <v>0</v>
      </c>
      <c r="AI32" s="653">
        <f t="shared" si="3"/>
        <v>3174</v>
      </c>
      <c r="AJ32" s="653">
        <f t="shared" si="3"/>
        <v>0</v>
      </c>
      <c r="AK32" s="653">
        <f t="shared" si="3"/>
        <v>70786</v>
      </c>
      <c r="AL32" s="653">
        <f t="shared" si="3"/>
        <v>1221</v>
      </c>
      <c r="AM32" s="653">
        <f t="shared" si="3"/>
        <v>0</v>
      </c>
      <c r="AN32" s="653">
        <f t="shared" si="3"/>
        <v>6186</v>
      </c>
      <c r="AO32" s="653">
        <f t="shared" si="3"/>
        <v>0</v>
      </c>
      <c r="AP32" s="653">
        <f t="shared" si="3"/>
        <v>36132</v>
      </c>
      <c r="AQ32" s="653">
        <f t="shared" si="3"/>
        <v>19959</v>
      </c>
      <c r="AR32" s="653">
        <f t="shared" si="3"/>
        <v>98888</v>
      </c>
      <c r="AS32" s="653">
        <f t="shared" si="3"/>
        <v>188732</v>
      </c>
      <c r="AT32" s="653">
        <f t="shared" si="3"/>
        <v>31671</v>
      </c>
      <c r="AU32" s="653">
        <f t="shared" si="3"/>
        <v>0</v>
      </c>
      <c r="AV32" s="653">
        <f t="shared" si="3"/>
        <v>1376287</v>
      </c>
      <c r="AW32" s="653">
        <f t="shared" si="3"/>
        <v>13849</v>
      </c>
      <c r="AX32" s="653">
        <f t="shared" si="3"/>
        <v>0</v>
      </c>
      <c r="AY32" s="653">
        <f t="shared" si="3"/>
        <v>0</v>
      </c>
      <c r="AZ32" s="653">
        <f t="shared" si="3"/>
        <v>0</v>
      </c>
      <c r="BA32" s="653">
        <f t="shared" si="3"/>
        <v>17750</v>
      </c>
      <c r="BB32" s="653">
        <f t="shared" si="3"/>
        <v>42712</v>
      </c>
      <c r="BC32" s="653">
        <f t="shared" si="3"/>
        <v>42473</v>
      </c>
      <c r="BD32" s="653">
        <f t="shared" si="3"/>
        <v>0</v>
      </c>
      <c r="BE32" s="653">
        <f t="shared" si="3"/>
        <v>7595</v>
      </c>
      <c r="BF32" s="653">
        <f t="shared" si="3"/>
        <v>18027</v>
      </c>
      <c r="BG32" s="653">
        <f t="shared" si="3"/>
        <v>704351</v>
      </c>
      <c r="BH32" s="653">
        <f t="shared" si="3"/>
        <v>12923</v>
      </c>
      <c r="BI32" s="653">
        <f t="shared" si="3"/>
        <v>0</v>
      </c>
      <c r="BJ32" s="653">
        <f t="shared" si="3"/>
        <v>223124</v>
      </c>
      <c r="BK32" s="653">
        <f t="shared" si="3"/>
        <v>4564</v>
      </c>
      <c r="BL32" s="653">
        <f t="shared" si="3"/>
        <v>1314</v>
      </c>
      <c r="BM32" s="653">
        <f t="shared" si="3"/>
        <v>381</v>
      </c>
      <c r="BN32" s="653">
        <f t="shared" si="3"/>
        <v>0</v>
      </c>
      <c r="BR32" s="835" t="s">
        <v>1140</v>
      </c>
      <c r="BS32" s="155">
        <v>11701.02527587962</v>
      </c>
      <c r="BT32">
        <v>10</v>
      </c>
      <c r="BU32" s="156">
        <v>460.1939484742631</v>
      </c>
      <c r="BV32">
        <v>48</v>
      </c>
      <c r="BW32" s="405">
        <v>0.03932936965984531</v>
      </c>
      <c r="BX32">
        <v>48</v>
      </c>
      <c r="BY32" s="836">
        <v>0.5475507498723239</v>
      </c>
      <c r="BZ32" s="837">
        <v>-47</v>
      </c>
      <c r="CA32" s="156">
        <v>-2247299.450020145</v>
      </c>
      <c r="CB32" s="837">
        <v>-51</v>
      </c>
      <c r="CC32" s="156">
        <v>840.4589868273756</v>
      </c>
      <c r="CD32">
        <v>8</v>
      </c>
      <c r="CE32" s="405">
        <v>0.07182780713754115</v>
      </c>
      <c r="CF32">
        <v>15</v>
      </c>
      <c r="CG32" s="156">
        <v>0</v>
      </c>
      <c r="CH32">
        <v>49</v>
      </c>
      <c r="CI32" s="836">
        <v>0</v>
      </c>
      <c r="CJ32">
        <v>49</v>
      </c>
      <c r="CO32">
        <v>26</v>
      </c>
    </row>
    <row r="33" spans="4:93" ht="12.75">
      <c r="D33" s="158"/>
      <c r="F33" s="158"/>
      <c r="H33" s="163"/>
      <c r="I33" s="163"/>
      <c r="J33" s="163"/>
      <c r="L33" s="155"/>
      <c r="M33" s="155"/>
      <c r="N33" s="609"/>
      <c r="O33" s="155"/>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484"/>
      <c r="AS33" s="163"/>
      <c r="AT33" s="484"/>
      <c r="AU33" s="163"/>
      <c r="AV33" s="484"/>
      <c r="AW33" s="163"/>
      <c r="AX33" s="484"/>
      <c r="AY33" s="163"/>
      <c r="AZ33" s="484"/>
      <c r="BA33" s="163"/>
      <c r="BB33" s="484"/>
      <c r="BC33" s="163"/>
      <c r="BD33" s="484"/>
      <c r="BE33" s="163"/>
      <c r="BF33" s="484"/>
      <c r="BG33" s="163"/>
      <c r="BH33" s="163"/>
      <c r="BI33" s="163"/>
      <c r="BJ33" s="163"/>
      <c r="BK33" s="163"/>
      <c r="BL33" s="163"/>
      <c r="BM33" s="163"/>
      <c r="BN33" s="163"/>
      <c r="BO33" s="163"/>
      <c r="BR33" s="835" t="s">
        <v>1145</v>
      </c>
      <c r="BS33" s="155">
        <v>11812.269842513515</v>
      </c>
      <c r="BT33">
        <v>8</v>
      </c>
      <c r="BU33" s="156">
        <v>639.3041725356154</v>
      </c>
      <c r="BV33">
        <v>17</v>
      </c>
      <c r="BW33" s="405">
        <v>0.05412204267758065</v>
      </c>
      <c r="BX33">
        <v>26</v>
      </c>
      <c r="BY33" s="836">
        <v>0.7393042327451174</v>
      </c>
      <c r="BZ33" s="837">
        <v>-41</v>
      </c>
      <c r="CA33" s="156">
        <v>-215790.518614584</v>
      </c>
      <c r="CB33" s="837">
        <v>-34</v>
      </c>
      <c r="CC33" s="156">
        <v>864.7376062785536</v>
      </c>
      <c r="CD33">
        <v>6</v>
      </c>
      <c r="CE33" s="405">
        <v>0.07320672637923308</v>
      </c>
      <c r="CF33">
        <v>14</v>
      </c>
      <c r="CG33" s="156">
        <v>96990</v>
      </c>
      <c r="CH33">
        <v>20</v>
      </c>
      <c r="CI33" s="836">
        <v>0.15909542726295756</v>
      </c>
      <c r="CJ33">
        <v>13</v>
      </c>
      <c r="CO33">
        <v>27</v>
      </c>
    </row>
    <row r="34" spans="1:93" ht="12.75">
      <c r="A34" t="s">
        <v>80</v>
      </c>
      <c r="D34" s="158"/>
      <c r="F34" s="158"/>
      <c r="H34" s="161">
        <f>+H10+H25+H32</f>
        <v>120897</v>
      </c>
      <c r="I34" s="163"/>
      <c r="J34" s="161">
        <f>+H34-L34</f>
        <v>1604.7964969721797</v>
      </c>
      <c r="K34" s="163"/>
      <c r="L34" s="161">
        <f>+L10+L25+L32</f>
        <v>119292.20350302782</v>
      </c>
      <c r="M34" s="155"/>
      <c r="N34" s="609"/>
      <c r="O34" s="155"/>
      <c r="P34" s="161">
        <f aca="true" t="shared" si="4" ref="P34:BN34">+P10+P25+P32</f>
        <v>1757520.66475</v>
      </c>
      <c r="Q34" s="161">
        <f t="shared" si="4"/>
        <v>262893.53500000003</v>
      </c>
      <c r="R34" s="161">
        <f t="shared" si="4"/>
        <v>1909872.1050000002</v>
      </c>
      <c r="S34" s="161">
        <f t="shared" si="4"/>
        <v>1073172.716</v>
      </c>
      <c r="T34" s="161">
        <f t="shared" si="4"/>
        <v>12012166.39026</v>
      </c>
      <c r="U34" s="161">
        <f t="shared" si="4"/>
        <v>2015466.14728</v>
      </c>
      <c r="V34" s="161">
        <f t="shared" si="4"/>
        <v>1432679.295</v>
      </c>
      <c r="W34" s="161">
        <f t="shared" si="4"/>
        <v>542455.321</v>
      </c>
      <c r="X34" s="161">
        <f t="shared" si="4"/>
        <v>143558.61800000002</v>
      </c>
      <c r="Y34" s="161">
        <f t="shared" si="4"/>
        <v>7552901.69444</v>
      </c>
      <c r="Z34" s="161">
        <f t="shared" si="4"/>
        <v>2680119.08592</v>
      </c>
      <c r="AA34" s="161">
        <f t="shared" si="4"/>
        <v>490148.292</v>
      </c>
      <c r="AB34" s="161">
        <f t="shared" si="4"/>
        <v>600901.4920000001</v>
      </c>
      <c r="AC34" s="161">
        <f t="shared" si="4"/>
        <v>4996443.244</v>
      </c>
      <c r="AD34" s="161">
        <f t="shared" si="4"/>
        <v>2822450.84891</v>
      </c>
      <c r="AE34" s="161">
        <f t="shared" si="4"/>
        <v>1364878.605</v>
      </c>
      <c r="AF34" s="161">
        <f t="shared" si="4"/>
        <v>1114576.846</v>
      </c>
      <c r="AG34" s="161">
        <f t="shared" si="4"/>
        <v>1916585.146</v>
      </c>
      <c r="AH34" s="161">
        <f t="shared" si="4"/>
        <v>1634912.182</v>
      </c>
      <c r="AI34" s="161">
        <f t="shared" si="4"/>
        <v>592078.202</v>
      </c>
      <c r="AJ34" s="161">
        <f t="shared" si="4"/>
        <v>3041975.63514</v>
      </c>
      <c r="AK34" s="161">
        <f t="shared" si="4"/>
        <v>2209420.006</v>
      </c>
      <c r="AL34" s="161">
        <f t="shared" si="4"/>
        <v>3156602.1422800003</v>
      </c>
      <c r="AM34" s="161">
        <f t="shared" si="4"/>
        <v>1922030.528</v>
      </c>
      <c r="AN34" s="161">
        <f t="shared" si="4"/>
        <v>1119936.048</v>
      </c>
      <c r="AO34" s="161">
        <f t="shared" si="4"/>
        <v>1965343.626</v>
      </c>
      <c r="AP34" s="161">
        <f t="shared" si="4"/>
        <v>609634.115</v>
      </c>
      <c r="AQ34" s="161">
        <f t="shared" si="4"/>
        <v>719307.999</v>
      </c>
      <c r="AR34" s="161">
        <f t="shared" si="4"/>
        <v>1210821.1012927336</v>
      </c>
      <c r="AS34" s="161">
        <f t="shared" si="4"/>
        <v>716852.4930898902</v>
      </c>
      <c r="AT34" s="161">
        <f t="shared" si="4"/>
        <v>3509555.141</v>
      </c>
      <c r="AU34" s="161">
        <f t="shared" si="4"/>
        <v>1019735.8436053828</v>
      </c>
      <c r="AV34" s="161">
        <f t="shared" si="4"/>
        <v>7263346.656</v>
      </c>
      <c r="AW34" s="161">
        <f t="shared" si="4"/>
        <v>3512695.05585</v>
      </c>
      <c r="AX34" s="161">
        <f t="shared" si="4"/>
        <v>323022.556</v>
      </c>
      <c r="AY34" s="161">
        <f t="shared" si="4"/>
        <v>4336183.5879999995</v>
      </c>
      <c r="AZ34" s="161">
        <f t="shared" si="4"/>
        <v>1539962.1239999998</v>
      </c>
      <c r="BA34" s="161">
        <f t="shared" si="4"/>
        <v>1360596.45637</v>
      </c>
      <c r="BB34" s="161">
        <f t="shared" si="4"/>
        <v>5419266.355</v>
      </c>
      <c r="BC34" s="161">
        <f t="shared" si="4"/>
        <v>344360.006</v>
      </c>
      <c r="BD34" s="161">
        <f t="shared" si="4"/>
        <v>1427261.728325</v>
      </c>
      <c r="BE34" s="161">
        <f t="shared" si="4"/>
        <v>349729.20597</v>
      </c>
      <c r="BF34" s="161">
        <f t="shared" si="4"/>
        <v>2158481.4349999996</v>
      </c>
      <c r="BG34" s="161">
        <f t="shared" si="4"/>
        <v>12080251.45681</v>
      </c>
      <c r="BH34" s="161">
        <f t="shared" si="4"/>
        <v>839160.4756079845</v>
      </c>
      <c r="BI34" s="161">
        <f t="shared" si="4"/>
        <v>313331.61</v>
      </c>
      <c r="BJ34" s="161">
        <f t="shared" si="4"/>
        <v>3145887.896143564</v>
      </c>
      <c r="BK34" s="161">
        <f t="shared" si="4"/>
        <v>2436353.829</v>
      </c>
      <c r="BL34" s="161">
        <f t="shared" si="4"/>
        <v>1696700.519</v>
      </c>
      <c r="BM34" s="161">
        <f t="shared" si="4"/>
        <v>2270869.7909832792</v>
      </c>
      <c r="BN34" s="161">
        <f t="shared" si="4"/>
        <v>357747.65</v>
      </c>
      <c r="BO34" s="484"/>
      <c r="BR34" s="835" t="s">
        <v>807</v>
      </c>
      <c r="BS34" s="155">
        <v>10983.031924751062</v>
      </c>
      <c r="BT34">
        <v>22</v>
      </c>
      <c r="BU34" s="156">
        <v>572.3621232802269</v>
      </c>
      <c r="BV34">
        <v>29</v>
      </c>
      <c r="BW34" s="405">
        <v>0.052113307800769226</v>
      </c>
      <c r="BX34">
        <v>29</v>
      </c>
      <c r="BY34" s="836">
        <v>0.5289285156469524</v>
      </c>
      <c r="BZ34" s="837">
        <v>-48</v>
      </c>
      <c r="CA34" s="156">
        <v>-902219.8837255266</v>
      </c>
      <c r="CB34" s="837">
        <v>-47</v>
      </c>
      <c r="CC34" s="156">
        <v>1082.116214854004</v>
      </c>
      <c r="CD34">
        <v>3</v>
      </c>
      <c r="CE34" s="405">
        <v>0.09852618314031997</v>
      </c>
      <c r="CF34">
        <v>2</v>
      </c>
      <c r="CG34" s="156">
        <v>0</v>
      </c>
      <c r="CH34">
        <v>50</v>
      </c>
      <c r="CI34" s="836">
        <v>0</v>
      </c>
      <c r="CJ34">
        <v>50</v>
      </c>
      <c r="CO34">
        <v>28</v>
      </c>
    </row>
    <row r="35" spans="4:93" ht="12.75">
      <c r="D35" s="158"/>
      <c r="N35" s="158"/>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R35" s="835" t="s">
        <v>1154</v>
      </c>
      <c r="BS35" s="155">
        <v>8624.66468724394</v>
      </c>
      <c r="BT35">
        <v>44</v>
      </c>
      <c r="BU35" s="156">
        <v>755.9177149276389</v>
      </c>
      <c r="BV35">
        <v>7</v>
      </c>
      <c r="BW35" s="405">
        <v>0.08764604101602433</v>
      </c>
      <c r="BX35">
        <v>3</v>
      </c>
      <c r="BY35" s="836">
        <v>1.1400948777583486</v>
      </c>
      <c r="BZ35">
        <v>14</v>
      </c>
      <c r="CA35" s="156">
        <v>238511.24613990122</v>
      </c>
      <c r="CB35">
        <v>20</v>
      </c>
      <c r="CC35" s="156">
        <v>663.030533400801</v>
      </c>
      <c r="CD35">
        <v>23</v>
      </c>
      <c r="CE35" s="405">
        <v>0.07687609402153768</v>
      </c>
      <c r="CF35">
        <v>7</v>
      </c>
      <c r="CG35" s="156">
        <v>16586</v>
      </c>
      <c r="CH35">
        <v>39</v>
      </c>
      <c r="CI35" s="836">
        <v>0.01369814251031135</v>
      </c>
      <c r="CJ35">
        <v>37</v>
      </c>
      <c r="CO35">
        <v>29</v>
      </c>
    </row>
    <row r="36" spans="1:93" ht="12.75">
      <c r="A36" t="s">
        <v>991</v>
      </c>
      <c r="D36" s="158"/>
      <c r="F36" s="158"/>
      <c r="H36" s="163"/>
      <c r="I36" s="163"/>
      <c r="J36" s="163"/>
      <c r="L36" s="155"/>
      <c r="M36" s="155"/>
      <c r="N36" s="609"/>
      <c r="O36" s="155"/>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R36" s="835" t="s">
        <v>760</v>
      </c>
      <c r="BS36" s="155">
        <v>10216.777255430059</v>
      </c>
      <c r="BT36">
        <v>31</v>
      </c>
      <c r="BU36" s="156">
        <v>546.2396755181428</v>
      </c>
      <c r="BV36">
        <v>33</v>
      </c>
      <c r="BW36" s="405">
        <v>0.05346496863556704</v>
      </c>
      <c r="BX36">
        <v>27</v>
      </c>
      <c r="BY36" s="836">
        <v>0.7568424278200976</v>
      </c>
      <c r="BZ36" s="837">
        <v>-40</v>
      </c>
      <c r="CA36" s="156">
        <v>-231187.54746550112</v>
      </c>
      <c r="CB36" s="837">
        <v>-36</v>
      </c>
      <c r="CC36" s="156">
        <v>721.7350077630488</v>
      </c>
      <c r="CD36">
        <v>14</v>
      </c>
      <c r="CE36" s="405">
        <v>0.07064213985672026</v>
      </c>
      <c r="CF36">
        <v>18</v>
      </c>
      <c r="CG36" s="156">
        <v>0</v>
      </c>
      <c r="CH36">
        <v>51</v>
      </c>
      <c r="CI36" s="836">
        <v>0</v>
      </c>
      <c r="CJ36">
        <v>51</v>
      </c>
      <c r="CO36">
        <v>30</v>
      </c>
    </row>
    <row r="37" spans="4:93" ht="12.75">
      <c r="D37" s="158"/>
      <c r="F37" s="158"/>
      <c r="H37" s="163"/>
      <c r="I37" s="163"/>
      <c r="J37" s="163"/>
      <c r="L37" s="155"/>
      <c r="M37" s="155"/>
      <c r="N37" s="609"/>
      <c r="O37" s="155"/>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R37" s="835" t="s">
        <v>762</v>
      </c>
      <c r="BS37" s="155">
        <v>8817.927377156413</v>
      </c>
      <c r="BT37">
        <v>41</v>
      </c>
      <c r="BU37" s="156">
        <v>669.7234680664749</v>
      </c>
      <c r="BV37">
        <v>14</v>
      </c>
      <c r="BW37" s="405">
        <v>0.07595021362973005</v>
      </c>
      <c r="BX37">
        <v>6</v>
      </c>
      <c r="BY37" s="836">
        <v>1.0688274666744146</v>
      </c>
      <c r="BZ37">
        <v>20</v>
      </c>
      <c r="CA37" s="156">
        <v>372447.0104524549</v>
      </c>
      <c r="CB37">
        <v>17</v>
      </c>
      <c r="CC37" s="156">
        <v>626.5964236026556</v>
      </c>
      <c r="CD37">
        <v>29</v>
      </c>
      <c r="CE37" s="405">
        <v>0.07105937674491476</v>
      </c>
      <c r="CF37">
        <v>17</v>
      </c>
      <c r="CG37" s="156">
        <v>576204</v>
      </c>
      <c r="CH37">
        <v>6</v>
      </c>
      <c r="CI37" s="836">
        <v>0.1641814921978455</v>
      </c>
      <c r="CJ37">
        <v>12</v>
      </c>
      <c r="CO37">
        <v>31</v>
      </c>
    </row>
    <row r="38" spans="2:93" ht="12.75">
      <c r="B38" t="s">
        <v>808</v>
      </c>
      <c r="D38" s="158">
        <v>3</v>
      </c>
      <c r="F38" s="158" t="s">
        <v>810</v>
      </c>
      <c r="H38" s="163">
        <f>'SB-2T'!D78/1000</f>
        <v>7673.064</v>
      </c>
      <c r="I38" s="163"/>
      <c r="J38" s="163"/>
      <c r="L38" s="625">
        <f>SUM(P38:BN38)/1000</f>
        <v>7673.064</v>
      </c>
      <c r="M38" s="155"/>
      <c r="N38" s="609" t="s">
        <v>810</v>
      </c>
      <c r="O38" s="155"/>
      <c r="P38" s="163"/>
      <c r="Q38" s="163"/>
      <c r="R38" s="163"/>
      <c r="T38" s="275">
        <v>788113</v>
      </c>
      <c r="U38" s="163"/>
      <c r="V38" s="163"/>
      <c r="W38" s="163"/>
      <c r="X38" s="163"/>
      <c r="Y38" s="275">
        <v>1046027</v>
      </c>
      <c r="Z38" s="163"/>
      <c r="AA38" s="163"/>
      <c r="AB38" s="163"/>
      <c r="AC38" s="275">
        <v>700000</v>
      </c>
      <c r="AD38" s="275">
        <v>121600</v>
      </c>
      <c r="AE38" s="163"/>
      <c r="AF38" s="163"/>
      <c r="AG38" s="163"/>
      <c r="AI38" s="275">
        <v>50000</v>
      </c>
      <c r="AJ38" s="163"/>
      <c r="AK38" s="163"/>
      <c r="AL38" s="163"/>
      <c r="AM38" s="163"/>
      <c r="AN38" s="163"/>
      <c r="AO38" s="163"/>
      <c r="AP38" s="163"/>
      <c r="AQ38" s="163"/>
      <c r="AR38" s="163"/>
      <c r="AS38" s="163"/>
      <c r="AT38" s="275">
        <v>306301</v>
      </c>
      <c r="AV38" s="275">
        <v>512007</v>
      </c>
      <c r="AW38" s="163"/>
      <c r="AX38" s="163"/>
      <c r="AY38" s="163"/>
      <c r="AZ38" s="163"/>
      <c r="BA38" s="163"/>
      <c r="BB38" s="275">
        <v>594540</v>
      </c>
      <c r="BC38" s="163"/>
      <c r="BD38" s="163"/>
      <c r="BE38" s="163"/>
      <c r="BF38" s="163"/>
      <c r="BG38" s="275">
        <v>3537245</v>
      </c>
      <c r="BH38" s="163"/>
      <c r="BI38" s="163"/>
      <c r="BK38" s="275">
        <v>17231</v>
      </c>
      <c r="BL38" s="163"/>
      <c r="BM38" s="163"/>
      <c r="BN38" s="163"/>
      <c r="BO38" s="163"/>
      <c r="BR38" s="835" t="s">
        <v>1167</v>
      </c>
      <c r="BS38" s="155">
        <v>13638.226857808406</v>
      </c>
      <c r="BT38">
        <v>3</v>
      </c>
      <c r="BU38" s="156">
        <v>673.1830437936504</v>
      </c>
      <c r="BV38">
        <v>13</v>
      </c>
      <c r="BW38" s="405">
        <v>0.04936001217843267</v>
      </c>
      <c r="BX38">
        <v>38</v>
      </c>
      <c r="BY38" s="836">
        <v>0.9834590686198444</v>
      </c>
      <c r="BZ38" s="837">
        <v>-26</v>
      </c>
      <c r="CA38" s="156">
        <v>-22290.674946463434</v>
      </c>
      <c r="CB38" s="837">
        <v>-25</v>
      </c>
      <c r="CC38" s="156">
        <v>684.5054006552348</v>
      </c>
      <c r="CD38">
        <v>19</v>
      </c>
      <c r="CE38" s="405">
        <v>0.05019020491386894</v>
      </c>
      <c r="CF38">
        <v>38</v>
      </c>
      <c r="CG38" s="156">
        <v>283562</v>
      </c>
      <c r="CH38">
        <v>9</v>
      </c>
      <c r="CI38" s="836">
        <v>0.27807397550863455</v>
      </c>
      <c r="CJ38">
        <v>6</v>
      </c>
      <c r="CO38">
        <v>32</v>
      </c>
    </row>
    <row r="39" spans="2:93" ht="12.75">
      <c r="B39" t="s">
        <v>809</v>
      </c>
      <c r="D39" s="158">
        <v>3</v>
      </c>
      <c r="F39" s="158" t="s">
        <v>990</v>
      </c>
      <c r="H39" s="161">
        <f>'LBG-2T'!D59/1000</f>
        <v>417.96</v>
      </c>
      <c r="I39" s="163"/>
      <c r="J39" s="163"/>
      <c r="L39" s="626">
        <f>SUM(P39:BN39)/1000</f>
        <v>417.96</v>
      </c>
      <c r="M39" s="155"/>
      <c r="N39" s="609" t="s">
        <v>990</v>
      </c>
      <c r="O39" s="155"/>
      <c r="P39" s="161"/>
      <c r="Q39" s="161"/>
      <c r="R39" s="161"/>
      <c r="S39" s="525"/>
      <c r="T39" s="525"/>
      <c r="U39" s="574">
        <v>4071</v>
      </c>
      <c r="V39" s="161"/>
      <c r="W39" s="161"/>
      <c r="X39" s="161"/>
      <c r="Y39" s="574">
        <v>15872</v>
      </c>
      <c r="Z39" s="161"/>
      <c r="AA39" s="161"/>
      <c r="AB39" s="161"/>
      <c r="AC39" s="161"/>
      <c r="AD39" s="161"/>
      <c r="AE39" s="161"/>
      <c r="AF39" s="161"/>
      <c r="AG39" s="161"/>
      <c r="AH39" s="525"/>
      <c r="AI39" s="574">
        <v>55</v>
      </c>
      <c r="AJ39" s="161"/>
      <c r="AK39" s="161"/>
      <c r="AL39" s="161"/>
      <c r="AM39" s="161"/>
      <c r="AN39" s="161"/>
      <c r="AO39" s="161"/>
      <c r="AP39" s="161"/>
      <c r="AQ39" s="161"/>
      <c r="AR39" s="161"/>
      <c r="AS39" s="161"/>
      <c r="AT39" s="574">
        <v>11865</v>
      </c>
      <c r="AU39" s="525"/>
      <c r="AV39" s="574">
        <v>200000</v>
      </c>
      <c r="AW39" s="161"/>
      <c r="AX39" s="161"/>
      <c r="AY39" s="161"/>
      <c r="AZ39" s="161"/>
      <c r="BA39" s="161"/>
      <c r="BB39" s="161"/>
      <c r="BC39" s="161"/>
      <c r="BD39" s="161"/>
      <c r="BE39" s="161"/>
      <c r="BF39" s="161"/>
      <c r="BG39" s="574">
        <v>185825</v>
      </c>
      <c r="BH39" s="161"/>
      <c r="BI39" s="525"/>
      <c r="BJ39" s="574">
        <v>272</v>
      </c>
      <c r="BK39" s="161"/>
      <c r="BL39" s="161"/>
      <c r="BM39" s="161"/>
      <c r="BN39" s="161"/>
      <c r="BO39" s="163"/>
      <c r="BR39" s="835" t="s">
        <v>766</v>
      </c>
      <c r="BS39" s="155">
        <v>7040.033461744425</v>
      </c>
      <c r="BT39">
        <v>50</v>
      </c>
      <c r="BU39" s="156">
        <v>860.8234539620832</v>
      </c>
      <c r="BV39">
        <v>3</v>
      </c>
      <c r="BW39" s="405">
        <v>0.12227547761524174</v>
      </c>
      <c r="BX39">
        <v>1</v>
      </c>
      <c r="BY39" s="836">
        <v>1.26131498047831</v>
      </c>
      <c r="BZ39">
        <v>7</v>
      </c>
      <c r="CA39" s="156">
        <v>3463906.5634116866</v>
      </c>
      <c r="CB39">
        <v>3</v>
      </c>
      <c r="CC39" s="156">
        <v>682.4809562125757</v>
      </c>
      <c r="CD39">
        <v>20</v>
      </c>
      <c r="CE39" s="405">
        <v>0.09694285686583458</v>
      </c>
      <c r="CF39">
        <v>3</v>
      </c>
      <c r="CG39" s="156">
        <v>2318840</v>
      </c>
      <c r="CH39">
        <v>3</v>
      </c>
      <c r="CI39" s="836">
        <v>0.3192522827042113</v>
      </c>
      <c r="CJ39">
        <v>3</v>
      </c>
      <c r="CO39">
        <v>33</v>
      </c>
    </row>
    <row r="40" spans="4:93" ht="12.75">
      <c r="D40" s="158"/>
      <c r="F40" s="158"/>
      <c r="H40" s="163"/>
      <c r="I40" s="163"/>
      <c r="J40" s="163"/>
      <c r="L40" s="155"/>
      <c r="M40" s="155"/>
      <c r="N40" s="609"/>
      <c r="O40" s="155"/>
      <c r="P40" s="163"/>
      <c r="Q40" s="163"/>
      <c r="R40" s="163"/>
      <c r="V40" s="163"/>
      <c r="W40" s="163"/>
      <c r="X40" s="163"/>
      <c r="Y40" s="163"/>
      <c r="Z40" s="163"/>
      <c r="AA40" s="163"/>
      <c r="AB40" s="163"/>
      <c r="AC40" s="163"/>
      <c r="AD40" s="163"/>
      <c r="AE40" s="163"/>
      <c r="AF40" s="163"/>
      <c r="AG40" s="163"/>
      <c r="AJ40" s="163"/>
      <c r="AK40" s="163"/>
      <c r="AL40" s="163"/>
      <c r="AM40" s="163"/>
      <c r="AN40" s="163"/>
      <c r="AO40" s="163"/>
      <c r="AP40" s="163"/>
      <c r="AQ40" s="163"/>
      <c r="AR40" s="163"/>
      <c r="AS40" s="163"/>
      <c r="AT40" s="163"/>
      <c r="AW40" s="163"/>
      <c r="AX40" s="163"/>
      <c r="AY40" s="163"/>
      <c r="AZ40" s="163"/>
      <c r="BA40" s="163"/>
      <c r="BB40" s="163"/>
      <c r="BC40" s="163"/>
      <c r="BD40" s="163"/>
      <c r="BE40" s="163"/>
      <c r="BF40" s="163"/>
      <c r="BG40" s="163"/>
      <c r="BH40" s="163"/>
      <c r="BI40" s="163"/>
      <c r="BJ40" s="163"/>
      <c r="BK40" s="163"/>
      <c r="BL40" s="163"/>
      <c r="BM40" s="163"/>
      <c r="BN40" s="163"/>
      <c r="BO40" s="163"/>
      <c r="BR40" s="835" t="s">
        <v>1176</v>
      </c>
      <c r="BS40" s="155">
        <v>11429.518338001213</v>
      </c>
      <c r="BT40">
        <v>14</v>
      </c>
      <c r="BU40" s="156">
        <v>528.9247600566376</v>
      </c>
      <c r="BV40">
        <v>36</v>
      </c>
      <c r="BW40" s="405">
        <v>0.0462770822369699</v>
      </c>
      <c r="BX40">
        <v>43</v>
      </c>
      <c r="BY40" s="836">
        <v>1.1898138146904778</v>
      </c>
      <c r="BZ40">
        <v>11</v>
      </c>
      <c r="CA40" s="156">
        <v>764832.1763988324</v>
      </c>
      <c r="CB40">
        <v>10</v>
      </c>
      <c r="CC40" s="156">
        <v>444.54414087823807</v>
      </c>
      <c r="CD40">
        <v>46</v>
      </c>
      <c r="CE40" s="405">
        <v>0.03889438974870919</v>
      </c>
      <c r="CF40">
        <v>47</v>
      </c>
      <c r="CG40" s="156">
        <v>260202</v>
      </c>
      <c r="CH40">
        <v>11</v>
      </c>
      <c r="CI40" s="836">
        <v>0.07407474769740195</v>
      </c>
      <c r="CJ40">
        <v>17</v>
      </c>
      <c r="CO40">
        <v>34</v>
      </c>
    </row>
    <row r="41" spans="1:93" ht="12.75">
      <c r="A41" t="s">
        <v>184</v>
      </c>
      <c r="D41" s="158"/>
      <c r="F41" s="158"/>
      <c r="H41" s="161">
        <f>SUM(H38:H40)</f>
        <v>8091.024</v>
      </c>
      <c r="I41" s="163"/>
      <c r="J41" s="161">
        <f>+H41-L41</f>
        <v>0</v>
      </c>
      <c r="L41" s="161">
        <f>SUM(L38:L40)</f>
        <v>8091.024</v>
      </c>
      <c r="M41" s="155"/>
      <c r="N41" s="609"/>
      <c r="O41" s="155"/>
      <c r="P41" s="161"/>
      <c r="Q41" s="161"/>
      <c r="R41" s="161"/>
      <c r="S41" s="161"/>
      <c r="T41" s="161">
        <f>SUM(T38:T40)</f>
        <v>788113</v>
      </c>
      <c r="U41" s="161">
        <f>SUM(U38:U40)</f>
        <v>4071</v>
      </c>
      <c r="V41" s="161"/>
      <c r="W41" s="161"/>
      <c r="X41" s="161"/>
      <c r="Y41" s="161">
        <f>SUM(Y38:Y40)</f>
        <v>1061899</v>
      </c>
      <c r="Z41" s="161"/>
      <c r="AA41" s="161"/>
      <c r="AB41" s="161"/>
      <c r="AC41" s="161">
        <f>SUM(AC38:AC40)</f>
        <v>700000</v>
      </c>
      <c r="AD41" s="161">
        <f>SUM(AD38:AD40)</f>
        <v>121600</v>
      </c>
      <c r="AE41" s="161"/>
      <c r="AF41" s="161"/>
      <c r="AG41" s="161"/>
      <c r="AH41" s="161"/>
      <c r="AI41" s="161">
        <f>SUM(AI38:AI40)</f>
        <v>50055</v>
      </c>
      <c r="AJ41" s="161"/>
      <c r="AK41" s="161"/>
      <c r="AL41" s="161"/>
      <c r="AM41" s="161"/>
      <c r="AN41" s="161"/>
      <c r="AO41" s="161"/>
      <c r="AP41" s="161"/>
      <c r="AQ41" s="161"/>
      <c r="AR41" s="161"/>
      <c r="AS41" s="161"/>
      <c r="AT41" s="161">
        <f>SUM(AT38:AT40)</f>
        <v>318166</v>
      </c>
      <c r="AU41" s="161"/>
      <c r="AV41" s="161">
        <f>SUM(AV38:AV40)</f>
        <v>712007</v>
      </c>
      <c r="AW41" s="161"/>
      <c r="AX41" s="161"/>
      <c r="AY41" s="161"/>
      <c r="AZ41" s="161"/>
      <c r="BA41" s="161"/>
      <c r="BB41" s="161">
        <f>SUM(BB38:BB40)</f>
        <v>594540</v>
      </c>
      <c r="BC41" s="161"/>
      <c r="BD41" s="161"/>
      <c r="BE41" s="161"/>
      <c r="BF41" s="161"/>
      <c r="BG41" s="161">
        <f>SUM(BG38:BG40)</f>
        <v>3723070</v>
      </c>
      <c r="BH41" s="161"/>
      <c r="BI41" s="161"/>
      <c r="BJ41" s="161">
        <f>SUM(BJ38:BJ40)</f>
        <v>272</v>
      </c>
      <c r="BK41" s="161">
        <f>SUM(BK38:BK40)</f>
        <v>17231</v>
      </c>
      <c r="BL41" s="161"/>
      <c r="BM41" s="161"/>
      <c r="BN41" s="161"/>
      <c r="BO41" s="163"/>
      <c r="BR41" s="835" t="s">
        <v>1181</v>
      </c>
      <c r="BS41" s="155">
        <v>12290.779408400474</v>
      </c>
      <c r="BT41">
        <v>7</v>
      </c>
      <c r="BU41" s="156">
        <v>696.4362055026796</v>
      </c>
      <c r="BV41">
        <v>11</v>
      </c>
      <c r="BW41" s="405">
        <v>0.05666330688733058</v>
      </c>
      <c r="BX41">
        <v>20</v>
      </c>
      <c r="BY41" s="836">
        <v>0.7891791660234726</v>
      </c>
      <c r="BZ41" s="837">
        <v>-36</v>
      </c>
      <c r="CA41" s="156">
        <v>-118734.6337425881</v>
      </c>
      <c r="CB41" s="837">
        <v>-29</v>
      </c>
      <c r="CC41" s="156">
        <v>882.4817424057102</v>
      </c>
      <c r="CD41">
        <v>4</v>
      </c>
      <c r="CE41" s="405">
        <v>0.07180030761943001</v>
      </c>
      <c r="CF41">
        <v>16</v>
      </c>
      <c r="CG41" s="156">
        <v>12481</v>
      </c>
      <c r="CH41">
        <v>41</v>
      </c>
      <c r="CI41" s="836">
        <v>0.03863816866089067</v>
      </c>
      <c r="CJ41">
        <v>25</v>
      </c>
      <c r="CO41">
        <v>35</v>
      </c>
    </row>
    <row r="42" spans="4:93" ht="12.75">
      <c r="D42" s="158"/>
      <c r="F42" s="158"/>
      <c r="H42" s="155"/>
      <c r="I42" s="155"/>
      <c r="J42" s="155"/>
      <c r="L42" s="155"/>
      <c r="M42" s="155"/>
      <c r="N42" s="609"/>
      <c r="O42" s="155"/>
      <c r="P42" s="163"/>
      <c r="Q42" s="163"/>
      <c r="R42" s="163"/>
      <c r="V42" s="163"/>
      <c r="W42" s="163"/>
      <c r="X42" s="163"/>
      <c r="Y42" s="163"/>
      <c r="Z42" s="163"/>
      <c r="AA42" s="163"/>
      <c r="AB42" s="163"/>
      <c r="AC42" s="163"/>
      <c r="AD42" s="163"/>
      <c r="AE42" s="163"/>
      <c r="AF42" s="163"/>
      <c r="AG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R42" s="835" t="s">
        <v>772</v>
      </c>
      <c r="BS42" s="155">
        <v>9602.706058555754</v>
      </c>
      <c r="BT42">
        <v>37</v>
      </c>
      <c r="BU42" s="156">
        <v>520.5125537285271</v>
      </c>
      <c r="BV42">
        <v>38</v>
      </c>
      <c r="BW42" s="405">
        <v>0.05420477837752457</v>
      </c>
      <c r="BX42">
        <v>25</v>
      </c>
      <c r="BY42" s="836">
        <v>1.1053548354848188</v>
      </c>
      <c r="BZ42">
        <v>16</v>
      </c>
      <c r="CA42" s="156">
        <v>571567.0296577634</v>
      </c>
      <c r="CB42">
        <v>12</v>
      </c>
      <c r="CC42" s="156">
        <v>470.90087003620465</v>
      </c>
      <c r="CD42">
        <v>43</v>
      </c>
      <c r="CE42" s="405">
        <v>0.04903835097781053</v>
      </c>
      <c r="CF42">
        <v>40</v>
      </c>
      <c r="CG42" s="156">
        <v>32608</v>
      </c>
      <c r="CH42">
        <v>29</v>
      </c>
      <c r="CI42" s="836">
        <v>0.007519976804081756</v>
      </c>
      <c r="CJ42">
        <v>42</v>
      </c>
      <c r="CO42">
        <v>36</v>
      </c>
    </row>
    <row r="43" spans="1:93" ht="12.75">
      <c r="A43" t="s">
        <v>994</v>
      </c>
      <c r="D43" s="158"/>
      <c r="Q43" s="163"/>
      <c r="R43" s="163"/>
      <c r="V43" s="163"/>
      <c r="W43" s="163"/>
      <c r="X43" s="163"/>
      <c r="Y43" s="163"/>
      <c r="Z43" s="163"/>
      <c r="AA43" s="163"/>
      <c r="AB43" s="163"/>
      <c r="AC43" s="163"/>
      <c r="AD43" s="163"/>
      <c r="AE43" s="163"/>
      <c r="AF43" s="163"/>
      <c r="AG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R43" s="835" t="s">
        <v>774</v>
      </c>
      <c r="BS43" s="155">
        <v>13169.864453270126</v>
      </c>
      <c r="BT43">
        <v>5</v>
      </c>
      <c r="BU43" s="156">
        <v>559.1037328675462</v>
      </c>
      <c r="BV43">
        <v>31</v>
      </c>
      <c r="BW43" s="405">
        <v>0.04245326402951085</v>
      </c>
      <c r="BX43">
        <v>45</v>
      </c>
      <c r="BY43" s="836">
        <v>1.228719178195498</v>
      </c>
      <c r="BZ43">
        <v>9</v>
      </c>
      <c r="CA43" s="156">
        <v>375934.7238332194</v>
      </c>
      <c r="CB43">
        <v>16</v>
      </c>
      <c r="CC43" s="156">
        <v>455.029711254811</v>
      </c>
      <c r="CD43">
        <v>45</v>
      </c>
      <c r="CE43" s="405">
        <v>0.034550827221446874</v>
      </c>
      <c r="CF43">
        <v>50</v>
      </c>
      <c r="CG43" s="156">
        <v>403562</v>
      </c>
      <c r="CH43">
        <v>7</v>
      </c>
      <c r="CI43" s="836">
        <v>0.2620596920603224</v>
      </c>
      <c r="CJ43">
        <v>7</v>
      </c>
      <c r="CO43">
        <v>37</v>
      </c>
    </row>
    <row r="44" spans="4:93" ht="12.75">
      <c r="D44" s="158"/>
      <c r="Q44" s="163"/>
      <c r="R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R44" s="835" t="s">
        <v>1194</v>
      </c>
      <c r="BS44" s="155">
        <v>9308.974092120536</v>
      </c>
      <c r="BT44">
        <v>38</v>
      </c>
      <c r="BU44" s="156">
        <v>365.87156472512424</v>
      </c>
      <c r="BV44">
        <v>50</v>
      </c>
      <c r="BW44" s="405">
        <v>0.03930310269472246</v>
      </c>
      <c r="BX44">
        <v>49</v>
      </c>
      <c r="BY44" s="836">
        <v>0.5198211064996369</v>
      </c>
      <c r="BZ44" s="837">
        <v>-49</v>
      </c>
      <c r="CA44" s="156">
        <v>-1261626.4988416575</v>
      </c>
      <c r="CB44" s="837">
        <v>-48</v>
      </c>
      <c r="CC44" s="156">
        <v>703.8413026143251</v>
      </c>
      <c r="CD44">
        <v>17</v>
      </c>
      <c r="CE44" s="405">
        <v>0.07560890122253994</v>
      </c>
      <c r="CF44">
        <v>10</v>
      </c>
      <c r="CG44" s="156">
        <v>55814</v>
      </c>
      <c r="CH44">
        <v>24</v>
      </c>
      <c r="CI44" s="836">
        <v>0.04102171495353503</v>
      </c>
      <c r="CJ44">
        <v>24</v>
      </c>
      <c r="CO44">
        <v>38</v>
      </c>
    </row>
    <row r="45" spans="2:93" ht="12.75">
      <c r="B45" t="s">
        <v>1275</v>
      </c>
      <c r="D45" s="158">
        <v>4</v>
      </c>
      <c r="F45" s="158" t="s">
        <v>1277</v>
      </c>
      <c r="H45" s="155">
        <f>ST!AA67</f>
        <v>52786.642632683746</v>
      </c>
      <c r="I45" s="155"/>
      <c r="J45" s="163">
        <f>+H45-L45</f>
        <v>0</v>
      </c>
      <c r="L45" s="625">
        <f>SUM(P45:BN45)/1000</f>
        <v>52786.64263268375</v>
      </c>
      <c r="M45" s="155"/>
      <c r="N45" s="158" t="s">
        <v>1277</v>
      </c>
      <c r="O45" s="155"/>
      <c r="P45" s="163">
        <v>620089.70944</v>
      </c>
      <c r="Q45" s="163"/>
      <c r="R45" s="163">
        <v>1331065.0018399998</v>
      </c>
      <c r="S45" s="163">
        <v>540135.3385800001</v>
      </c>
      <c r="T45" s="163">
        <v>8900421.9943225</v>
      </c>
      <c r="U45" s="163">
        <v>465824.725182</v>
      </c>
      <c r="V45" s="163">
        <v>633920.09964</v>
      </c>
      <c r="W45" s="163"/>
      <c r="X45" s="163">
        <v>4988.8136775</v>
      </c>
      <c r="Y45" s="163">
        <v>5031047.6952599995</v>
      </c>
      <c r="Z45" s="163">
        <v>1208694.60228</v>
      </c>
      <c r="AA45" s="163">
        <v>151978.40055999998</v>
      </c>
      <c r="AB45" s="163">
        <v>375717.14484</v>
      </c>
      <c r="AC45" s="163">
        <v>2119120.9868125003</v>
      </c>
      <c r="AD45" s="163">
        <v>1094776.39812</v>
      </c>
      <c r="AE45" s="163">
        <v>399177.612</v>
      </c>
      <c r="AF45" s="163">
        <v>384030.498698</v>
      </c>
      <c r="AG45" s="163">
        <v>617735.7457200001</v>
      </c>
      <c r="AH45" s="163">
        <v>553444.64636</v>
      </c>
      <c r="AI45" s="163">
        <v>192781.29799999998</v>
      </c>
      <c r="AJ45" s="163">
        <v>1166802.84804</v>
      </c>
      <c r="AK45" s="163">
        <v>989909.75145</v>
      </c>
      <c r="AL45" s="163">
        <v>1727104.4800800001</v>
      </c>
      <c r="AM45" s="163">
        <v>919096.8152600001</v>
      </c>
      <c r="AN45" s="163">
        <v>575549.5412800001</v>
      </c>
      <c r="AO45" s="163">
        <v>743994.08083325</v>
      </c>
      <c r="AP45" s="163">
        <v>0</v>
      </c>
      <c r="AQ45" s="163">
        <v>289875.75451999996</v>
      </c>
      <c r="AR45" s="163">
        <v>722817.4218850001</v>
      </c>
      <c r="AS45" s="163">
        <v>0</v>
      </c>
      <c r="AT45" s="163">
        <v>1934076.5346000001</v>
      </c>
      <c r="AU45" s="163">
        <v>300547.78675</v>
      </c>
      <c r="AV45" s="163">
        <v>1706171.11996</v>
      </c>
      <c r="AW45" s="163">
        <v>1263312.7802025</v>
      </c>
      <c r="AX45" s="163">
        <v>119756.6243</v>
      </c>
      <c r="AY45" s="163">
        <v>1637773.540205</v>
      </c>
      <c r="AZ45" s="163">
        <v>471955.464765</v>
      </c>
      <c r="BA45" s="163">
        <v>0</v>
      </c>
      <c r="BB45" s="163">
        <v>2085154.6159200002</v>
      </c>
      <c r="BC45" s="163">
        <v>208570.38874000002</v>
      </c>
      <c r="BD45" s="163">
        <v>723463.63416</v>
      </c>
      <c r="BE45" s="163">
        <v>106344.52072</v>
      </c>
      <c r="BF45" s="163">
        <v>1430025.3926000004</v>
      </c>
      <c r="BG45" s="163">
        <v>4719436.924125</v>
      </c>
      <c r="BH45" s="163">
        <v>420502.78508550004</v>
      </c>
      <c r="BI45" s="163">
        <v>124227.60257999999</v>
      </c>
      <c r="BJ45" s="163">
        <v>1327293.4080000003</v>
      </c>
      <c r="BK45" s="163">
        <v>1325164.8871499998</v>
      </c>
      <c r="BL45" s="163">
        <v>267343.42470000003</v>
      </c>
      <c r="BM45" s="163">
        <v>771919.9936</v>
      </c>
      <c r="BN45" s="163">
        <v>83499.79983999999</v>
      </c>
      <c r="BO45" s="163"/>
      <c r="BR45" s="835" t="s">
        <v>776</v>
      </c>
      <c r="BS45" s="155">
        <v>8680.273979756968</v>
      </c>
      <c r="BT45">
        <v>43</v>
      </c>
      <c r="BU45" s="156">
        <v>649.216426983598</v>
      </c>
      <c r="BV45">
        <v>16</v>
      </c>
      <c r="BW45" s="405">
        <v>0.07479215846154373</v>
      </c>
      <c r="BX45">
        <v>9</v>
      </c>
      <c r="BY45" s="836">
        <v>1.0631577900486315</v>
      </c>
      <c r="BZ45">
        <v>21</v>
      </c>
      <c r="CA45" s="156">
        <v>482959.61331295036</v>
      </c>
      <c r="CB45">
        <v>14</v>
      </c>
      <c r="CC45" s="156">
        <v>610.6491746196031</v>
      </c>
      <c r="CD45">
        <v>32</v>
      </c>
      <c r="CE45" s="405">
        <v>0.07034906686628573</v>
      </c>
      <c r="CF45">
        <v>19</v>
      </c>
      <c r="CG45" s="156">
        <v>128585</v>
      </c>
      <c r="CH45">
        <v>18</v>
      </c>
      <c r="CI45" s="836">
        <v>0.02372738145290886</v>
      </c>
      <c r="CJ45">
        <v>31</v>
      </c>
      <c r="CO45">
        <v>39</v>
      </c>
    </row>
    <row r="46" spans="2:93" ht="12.75">
      <c r="B46" t="s">
        <v>1276</v>
      </c>
      <c r="D46" s="158">
        <v>4</v>
      </c>
      <c r="F46" s="158" t="s">
        <v>1277</v>
      </c>
      <c r="H46" s="163">
        <f>ST!AC67</f>
        <v>15788.709423336</v>
      </c>
      <c r="I46" s="163"/>
      <c r="J46" s="163">
        <f>+H46-L46</f>
        <v>0</v>
      </c>
      <c r="K46" s="362"/>
      <c r="L46" s="625">
        <f>SUM(P46:BN46)/1000</f>
        <v>15788.709423335999</v>
      </c>
      <c r="M46" s="163"/>
      <c r="N46" s="418" t="s">
        <v>1277</v>
      </c>
      <c r="O46" s="163"/>
      <c r="P46" s="163"/>
      <c r="Q46" s="163"/>
      <c r="R46" s="163"/>
      <c r="S46" s="163"/>
      <c r="T46" s="163">
        <v>2978047.26258</v>
      </c>
      <c r="U46" s="163"/>
      <c r="V46" s="163"/>
      <c r="W46" s="163"/>
      <c r="X46" s="163"/>
      <c r="Y46" s="163">
        <v>1935025.20888</v>
      </c>
      <c r="Z46" s="163">
        <v>901995.17268</v>
      </c>
      <c r="AA46" s="163"/>
      <c r="AB46" s="163"/>
      <c r="AC46" s="163">
        <v>1115467.385</v>
      </c>
      <c r="AD46" s="163">
        <v>929064.16941</v>
      </c>
      <c r="AE46" s="163"/>
      <c r="AF46" s="163"/>
      <c r="AG46" s="163"/>
      <c r="AH46" s="163"/>
      <c r="AI46" s="163"/>
      <c r="AJ46" s="163"/>
      <c r="AK46" s="163"/>
      <c r="AL46" s="163">
        <v>954543.2069999999</v>
      </c>
      <c r="AM46" s="163"/>
      <c r="AN46" s="163"/>
      <c r="AO46" s="163"/>
      <c r="AP46" s="163"/>
      <c r="AQ46" s="163"/>
      <c r="AR46" s="163"/>
      <c r="AS46" s="163"/>
      <c r="AT46" s="163"/>
      <c r="AU46" s="163"/>
      <c r="AV46" s="163">
        <v>6974567.017786</v>
      </c>
      <c r="AW46" s="163"/>
      <c r="AX46" s="163"/>
      <c r="AY46" s="163"/>
      <c r="AZ46" s="163"/>
      <c r="BA46" s="163"/>
      <c r="BB46" s="163"/>
      <c r="BC46" s="163"/>
      <c r="BD46" s="163"/>
      <c r="BE46" s="163"/>
      <c r="BF46" s="163"/>
      <c r="BG46" s="163"/>
      <c r="BH46" s="163"/>
      <c r="BI46" s="163"/>
      <c r="BJ46" s="163"/>
      <c r="BK46" s="163"/>
      <c r="BL46" s="163"/>
      <c r="BM46" s="163"/>
      <c r="BN46" s="163"/>
      <c r="BO46" s="163"/>
      <c r="BR46" s="835" t="s">
        <v>779</v>
      </c>
      <c r="BS46" s="155">
        <v>8185.71215980148</v>
      </c>
      <c r="BT46">
        <v>47</v>
      </c>
      <c r="BU46" s="156">
        <v>526.097949267117</v>
      </c>
      <c r="BV46">
        <v>37</v>
      </c>
      <c r="BW46" s="405">
        <v>0.06427027227401018</v>
      </c>
      <c r="BX46">
        <v>14</v>
      </c>
      <c r="BY46" s="836">
        <v>0.9210844115254075</v>
      </c>
      <c r="BZ46" s="837">
        <v>-27</v>
      </c>
      <c r="CA46" s="156">
        <v>-47553.90003236302</v>
      </c>
      <c r="CB46" s="837">
        <v>-28</v>
      </c>
      <c r="CC46" s="156">
        <v>571.1723515066836</v>
      </c>
      <c r="CD46">
        <v>37</v>
      </c>
      <c r="CE46" s="405">
        <v>0.0697767451818799</v>
      </c>
      <c r="CF46">
        <v>20</v>
      </c>
      <c r="CG46" s="156">
        <v>105624</v>
      </c>
      <c r="CH46">
        <v>19</v>
      </c>
      <c r="CI46" s="836">
        <v>0.3067255144605846</v>
      </c>
      <c r="CJ46">
        <v>4</v>
      </c>
      <c r="CO46">
        <v>40</v>
      </c>
    </row>
    <row r="47" spans="4:93" ht="12.75">
      <c r="D47" s="158"/>
      <c r="F47" s="158"/>
      <c r="H47" s="163"/>
      <c r="I47" s="163"/>
      <c r="J47" s="163"/>
      <c r="L47" s="625"/>
      <c r="M47" s="155"/>
      <c r="N47" s="158"/>
      <c r="O47" s="155"/>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R47" s="835" t="s">
        <v>781</v>
      </c>
      <c r="BS47" s="155">
        <v>11552.061465131123</v>
      </c>
      <c r="BT47">
        <v>12</v>
      </c>
      <c r="BU47" s="156">
        <v>487.97702330164464</v>
      </c>
      <c r="BV47">
        <v>46</v>
      </c>
      <c r="BW47" s="405">
        <v>0.04224155357678455</v>
      </c>
      <c r="BX47">
        <v>46</v>
      </c>
      <c r="BY47" s="836">
        <v>1.1612321621487536</v>
      </c>
      <c r="BZ47">
        <v>13</v>
      </c>
      <c r="CA47" s="156">
        <v>299757.3828231592</v>
      </c>
      <c r="CB47">
        <v>18</v>
      </c>
      <c r="CC47" s="156">
        <v>420.2234826140949</v>
      </c>
      <c r="CD47">
        <v>48</v>
      </c>
      <c r="CE47" s="405">
        <v>0.036376492964697464</v>
      </c>
      <c r="CF47">
        <v>48</v>
      </c>
      <c r="CG47" s="156">
        <v>129554</v>
      </c>
      <c r="CH47">
        <v>17</v>
      </c>
      <c r="CI47" s="836">
        <v>0.09077101797722935</v>
      </c>
      <c r="CJ47">
        <v>16</v>
      </c>
      <c r="CO47">
        <v>41</v>
      </c>
    </row>
    <row r="48" spans="1:93" ht="12.75">
      <c r="A48" t="s">
        <v>939</v>
      </c>
      <c r="D48" s="158">
        <v>5</v>
      </c>
      <c r="F48" s="158" t="s">
        <v>940</v>
      </c>
      <c r="H48" s="161">
        <f>Int!F17/1000000</f>
        <v>746.9607752278727</v>
      </c>
      <c r="I48" s="163"/>
      <c r="J48" s="161">
        <f>+H48-L48</f>
        <v>0</v>
      </c>
      <c r="L48" s="161">
        <f>Int!F17/1000000</f>
        <v>746.9607752278727</v>
      </c>
      <c r="M48" s="155"/>
      <c r="N48" s="158" t="s">
        <v>940</v>
      </c>
      <c r="O48" s="155"/>
      <c r="P48" s="161">
        <f aca="true" t="shared" si="5" ref="P48:AU48">(P50/($L50))*$L48</f>
        <v>9063.046345259121</v>
      </c>
      <c r="Q48" s="161">
        <f t="shared" si="5"/>
        <v>1002.1054405878873</v>
      </c>
      <c r="R48" s="161">
        <f t="shared" si="5"/>
        <v>12353.901009271794</v>
      </c>
      <c r="S48" s="161">
        <f t="shared" si="5"/>
        <v>6149.655900967204</v>
      </c>
      <c r="T48" s="161">
        <f t="shared" si="5"/>
        <v>94071.19230308382</v>
      </c>
      <c r="U48" s="161">
        <f t="shared" si="5"/>
        <v>9473.776729518542</v>
      </c>
      <c r="V48" s="161">
        <f t="shared" si="5"/>
        <v>7877.525390209304</v>
      </c>
      <c r="W48" s="161">
        <f t="shared" si="5"/>
        <v>2067.747418931199</v>
      </c>
      <c r="X48" s="161">
        <f t="shared" si="5"/>
        <v>566.2375435340401</v>
      </c>
      <c r="Y48" s="161">
        <f t="shared" si="5"/>
        <v>59391.64005021725</v>
      </c>
      <c r="Z48" s="161">
        <f t="shared" si="5"/>
        <v>18261.748522284906</v>
      </c>
      <c r="AA48" s="161">
        <f t="shared" si="5"/>
        <v>2447.6777344908137</v>
      </c>
      <c r="AB48" s="161">
        <f t="shared" si="5"/>
        <v>3722.7041332792382</v>
      </c>
      <c r="AC48" s="161">
        <f t="shared" si="5"/>
        <v>34043.57346508402</v>
      </c>
      <c r="AD48" s="161">
        <f t="shared" si="5"/>
        <v>18936.75710459897</v>
      </c>
      <c r="AE48" s="161">
        <f t="shared" si="5"/>
        <v>6724.282255775465</v>
      </c>
      <c r="AF48" s="161">
        <f t="shared" si="5"/>
        <v>5712.436304022587</v>
      </c>
      <c r="AG48" s="161">
        <f t="shared" si="5"/>
        <v>9660.400183626263</v>
      </c>
      <c r="AH48" s="161">
        <f t="shared" si="5"/>
        <v>8341.64401816579</v>
      </c>
      <c r="AI48" s="161">
        <f t="shared" si="5"/>
        <v>3182.5520657087113</v>
      </c>
      <c r="AJ48" s="161">
        <f t="shared" si="5"/>
        <v>16043.147718424922</v>
      </c>
      <c r="AK48" s="161">
        <f t="shared" si="5"/>
        <v>12195.300870275758</v>
      </c>
      <c r="AL48" s="161">
        <f t="shared" si="5"/>
        <v>22254.415337801896</v>
      </c>
      <c r="AM48" s="161">
        <f t="shared" si="5"/>
        <v>10829.894193038468</v>
      </c>
      <c r="AN48" s="161">
        <f t="shared" si="5"/>
        <v>6462.902685894683</v>
      </c>
      <c r="AO48" s="161">
        <f t="shared" si="5"/>
        <v>10327.534514713378</v>
      </c>
      <c r="AP48" s="161">
        <f t="shared" si="5"/>
        <v>2323.821555404478</v>
      </c>
      <c r="AQ48" s="161">
        <f t="shared" si="5"/>
        <v>3846.8368191530353</v>
      </c>
      <c r="AR48" s="161">
        <f t="shared" si="5"/>
        <v>7370.701163140943</v>
      </c>
      <c r="AS48" s="161">
        <f t="shared" si="5"/>
        <v>2732.519776206629</v>
      </c>
      <c r="AT48" s="161">
        <f t="shared" si="5"/>
        <v>21962.992731203532</v>
      </c>
      <c r="AU48" s="161">
        <f t="shared" si="5"/>
        <v>5032.696635534442</v>
      </c>
      <c r="AV48" s="161">
        <f aca="true" t="shared" si="6" ref="AV48:BN48">(AV50/($L50))*$L48</f>
        <v>63490.18892930983</v>
      </c>
      <c r="AW48" s="161">
        <f t="shared" si="6"/>
        <v>18205.32953310773</v>
      </c>
      <c r="AX48" s="161">
        <f t="shared" si="6"/>
        <v>1687.7989242210729</v>
      </c>
      <c r="AY48" s="161">
        <f t="shared" si="6"/>
        <v>22771.70847892102</v>
      </c>
      <c r="AZ48" s="161">
        <f t="shared" si="6"/>
        <v>7669.087646890478</v>
      </c>
      <c r="BA48" s="161">
        <f t="shared" si="6"/>
        <v>5186.3622716054115</v>
      </c>
      <c r="BB48" s="161">
        <f t="shared" si="6"/>
        <v>30871.86169134166</v>
      </c>
      <c r="BC48" s="161">
        <f t="shared" si="6"/>
        <v>2107.6766183518434</v>
      </c>
      <c r="BD48" s="161">
        <f t="shared" si="6"/>
        <v>8198.199270881933</v>
      </c>
      <c r="BE48" s="161">
        <f t="shared" si="6"/>
        <v>1738.475473827236</v>
      </c>
      <c r="BF48" s="161">
        <f t="shared" si="6"/>
        <v>13678.777667639255</v>
      </c>
      <c r="BG48" s="161">
        <f t="shared" si="6"/>
        <v>78229.26428908044</v>
      </c>
      <c r="BH48" s="161">
        <f t="shared" si="6"/>
        <v>4801.6220971338025</v>
      </c>
      <c r="BI48" s="161">
        <f t="shared" si="6"/>
        <v>1667.9012951222626</v>
      </c>
      <c r="BJ48" s="161">
        <f t="shared" si="6"/>
        <v>17052.043118131933</v>
      </c>
      <c r="BK48" s="161">
        <f t="shared" si="6"/>
        <v>14403.951200906666</v>
      </c>
      <c r="BL48" s="161">
        <f t="shared" si="6"/>
        <v>7486.601454598189</v>
      </c>
      <c r="BM48" s="161">
        <f t="shared" si="6"/>
        <v>11598.597119157568</v>
      </c>
      <c r="BN48" s="161">
        <f t="shared" si="6"/>
        <v>1681.9602282353383</v>
      </c>
      <c r="BO48" s="163"/>
      <c r="BR48" s="835" t="s">
        <v>1211</v>
      </c>
      <c r="BS48" s="155">
        <v>11298.123670855106</v>
      </c>
      <c r="BT48">
        <v>17</v>
      </c>
      <c r="BU48" s="156">
        <v>574.3941008410261</v>
      </c>
      <c r="BV48">
        <v>28</v>
      </c>
      <c r="BW48" s="405">
        <v>0.05083977814145777</v>
      </c>
      <c r="BX48">
        <v>34</v>
      </c>
      <c r="BY48" s="836">
        <v>0.6709325973275878</v>
      </c>
      <c r="BZ48" s="837">
        <v>-46</v>
      </c>
      <c r="CA48" s="156">
        <v>-224539.80158044316</v>
      </c>
      <c r="CB48" s="837">
        <v>-35</v>
      </c>
      <c r="CC48" s="156">
        <v>856.1129733879571</v>
      </c>
      <c r="CD48">
        <v>7</v>
      </c>
      <c r="CE48" s="405">
        <v>0.07577479219814219</v>
      </c>
      <c r="CF48">
        <v>9</v>
      </c>
      <c r="CG48" s="156">
        <v>52698</v>
      </c>
      <c r="CH48">
        <v>25</v>
      </c>
      <c r="CI48" s="836">
        <v>0.15068229676111314</v>
      </c>
      <c r="CJ48">
        <v>14</v>
      </c>
      <c r="CO48">
        <v>42</v>
      </c>
    </row>
    <row r="49" spans="4:93" ht="12.75">
      <c r="D49" s="158"/>
      <c r="F49" s="158"/>
      <c r="H49" s="155"/>
      <c r="I49" s="155"/>
      <c r="J49" s="155"/>
      <c r="L49" s="155"/>
      <c r="M49" s="155"/>
      <c r="N49" s="609"/>
      <c r="O49" s="155"/>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R49" s="835" t="s">
        <v>1216</v>
      </c>
      <c r="BS49" s="155">
        <v>11530.955981196405</v>
      </c>
      <c r="BT49">
        <v>13</v>
      </c>
      <c r="BU49" s="156">
        <v>583.5519415900824</v>
      </c>
      <c r="BV49">
        <v>24</v>
      </c>
      <c r="BW49" s="405">
        <v>0.05060742080202924</v>
      </c>
      <c r="BX49">
        <v>35</v>
      </c>
      <c r="BY49" s="836">
        <v>1.9371117567714666</v>
      </c>
      <c r="BZ49">
        <v>1</v>
      </c>
      <c r="CA49" s="156">
        <v>1742620.408434955</v>
      </c>
      <c r="CB49">
        <v>6</v>
      </c>
      <c r="CC49" s="156">
        <v>301.24846413749157</v>
      </c>
      <c r="CD49">
        <v>51</v>
      </c>
      <c r="CE49" s="405">
        <v>0.026125194184136957</v>
      </c>
      <c r="CF49">
        <v>51</v>
      </c>
      <c r="CG49" s="156">
        <v>157126</v>
      </c>
      <c r="CH49">
        <v>15</v>
      </c>
      <c r="CI49" s="836">
        <v>0.07279469605445091</v>
      </c>
      <c r="CJ49">
        <v>19</v>
      </c>
      <c r="CO49">
        <v>43</v>
      </c>
    </row>
    <row r="50" spans="1:93" ht="12.75">
      <c r="A50" t="s">
        <v>188</v>
      </c>
      <c r="D50" s="158"/>
      <c r="F50" s="158"/>
      <c r="H50" s="161">
        <f>+H34+H41+H45+H46+H48</f>
        <v>198310.3368312476</v>
      </c>
      <c r="I50" s="163"/>
      <c r="J50" s="161">
        <f>+H50-L50</f>
        <v>1604.7964969721797</v>
      </c>
      <c r="L50" s="161">
        <f>+L34+L41+L45+L46+L48</f>
        <v>196705.54033427543</v>
      </c>
      <c r="M50" s="155"/>
      <c r="N50" s="609"/>
      <c r="O50" s="155"/>
      <c r="P50" s="161">
        <f aca="true" t="shared" si="7" ref="P50:AU50">+P34+P41+P45+P46+P48</f>
        <v>2386673.420535259</v>
      </c>
      <c r="Q50" s="161">
        <f t="shared" si="7"/>
        <v>263895.64044058794</v>
      </c>
      <c r="R50" s="161">
        <f t="shared" si="7"/>
        <v>3253291.007849272</v>
      </c>
      <c r="S50" s="161">
        <f t="shared" si="7"/>
        <v>1619457.7104809675</v>
      </c>
      <c r="T50" s="161">
        <f t="shared" si="7"/>
        <v>24772819.83946558</v>
      </c>
      <c r="U50" s="161">
        <f t="shared" si="7"/>
        <v>2494835.6491915183</v>
      </c>
      <c r="V50" s="161">
        <f t="shared" si="7"/>
        <v>2074476.9200302095</v>
      </c>
      <c r="W50" s="161">
        <f t="shared" si="7"/>
        <v>544523.0684189312</v>
      </c>
      <c r="X50" s="161">
        <f t="shared" si="7"/>
        <v>149113.66922103407</v>
      </c>
      <c r="Y50" s="161">
        <f t="shared" si="7"/>
        <v>15640265.238630217</v>
      </c>
      <c r="Z50" s="161">
        <f t="shared" si="7"/>
        <v>4809070.609402284</v>
      </c>
      <c r="AA50" s="161">
        <f t="shared" si="7"/>
        <v>644574.3702944908</v>
      </c>
      <c r="AB50" s="161">
        <f t="shared" si="7"/>
        <v>980341.3409732793</v>
      </c>
      <c r="AC50" s="161">
        <f t="shared" si="7"/>
        <v>8965075.189277586</v>
      </c>
      <c r="AD50" s="161">
        <f t="shared" si="7"/>
        <v>4986828.173544599</v>
      </c>
      <c r="AE50" s="161">
        <f t="shared" si="7"/>
        <v>1770780.4992557755</v>
      </c>
      <c r="AF50" s="161">
        <f t="shared" si="7"/>
        <v>1504319.7810020223</v>
      </c>
      <c r="AG50" s="161">
        <f t="shared" si="7"/>
        <v>2543981.2919036266</v>
      </c>
      <c r="AH50" s="161">
        <f t="shared" si="7"/>
        <v>2196698.472378166</v>
      </c>
      <c r="AI50" s="161">
        <f t="shared" si="7"/>
        <v>838097.0520657087</v>
      </c>
      <c r="AJ50" s="161">
        <f t="shared" si="7"/>
        <v>4224821.630898424</v>
      </c>
      <c r="AK50" s="161">
        <f t="shared" si="7"/>
        <v>3211525.0583202755</v>
      </c>
      <c r="AL50" s="161">
        <f t="shared" si="7"/>
        <v>5860504.244697803</v>
      </c>
      <c r="AM50" s="161">
        <f t="shared" si="7"/>
        <v>2851957.2374530383</v>
      </c>
      <c r="AN50" s="161">
        <f t="shared" si="7"/>
        <v>1701948.4919658946</v>
      </c>
      <c r="AO50" s="161">
        <f t="shared" si="7"/>
        <v>2719665.2413479635</v>
      </c>
      <c r="AP50" s="161">
        <f t="shared" si="7"/>
        <v>611957.9365554044</v>
      </c>
      <c r="AQ50" s="161">
        <f t="shared" si="7"/>
        <v>1013030.590339153</v>
      </c>
      <c r="AR50" s="161">
        <f t="shared" si="7"/>
        <v>1941009.2243408747</v>
      </c>
      <c r="AS50" s="161">
        <f t="shared" si="7"/>
        <v>719585.0128660968</v>
      </c>
      <c r="AT50" s="161">
        <f t="shared" si="7"/>
        <v>5783760.668331203</v>
      </c>
      <c r="AU50" s="161">
        <f t="shared" si="7"/>
        <v>1325316.3269909173</v>
      </c>
      <c r="AV50" s="161">
        <f aca="true" t="shared" si="8" ref="AV50:BN50">+AV34+AV41+AV45+AV46+AV48</f>
        <v>16719581.98267531</v>
      </c>
      <c r="AW50" s="161">
        <f t="shared" si="8"/>
        <v>4794213.165585607</v>
      </c>
      <c r="AX50" s="161">
        <f t="shared" si="8"/>
        <v>444466.9792242211</v>
      </c>
      <c r="AY50" s="161">
        <f t="shared" si="8"/>
        <v>5996728.836683921</v>
      </c>
      <c r="AZ50" s="161">
        <f t="shared" si="8"/>
        <v>2019586.6764118902</v>
      </c>
      <c r="BA50" s="161">
        <f t="shared" si="8"/>
        <v>1365782.8186416056</v>
      </c>
      <c r="BB50" s="161">
        <f t="shared" si="8"/>
        <v>8129832.832611342</v>
      </c>
      <c r="BC50" s="161">
        <f t="shared" si="8"/>
        <v>555038.0713583519</v>
      </c>
      <c r="BD50" s="161">
        <f t="shared" si="8"/>
        <v>2158923.5617558816</v>
      </c>
      <c r="BE50" s="161">
        <f t="shared" si="8"/>
        <v>457812.20216382726</v>
      </c>
      <c r="BF50" s="161">
        <f t="shared" si="8"/>
        <v>3602185.6052676393</v>
      </c>
      <c r="BG50" s="161">
        <f t="shared" si="8"/>
        <v>20600987.64522408</v>
      </c>
      <c r="BH50" s="161">
        <f t="shared" si="8"/>
        <v>1264464.8827906183</v>
      </c>
      <c r="BI50" s="161">
        <f t="shared" si="8"/>
        <v>439227.1138751223</v>
      </c>
      <c r="BJ50" s="161">
        <f t="shared" si="8"/>
        <v>4490505.347261697</v>
      </c>
      <c r="BK50" s="161">
        <f t="shared" si="8"/>
        <v>3793153.6673509064</v>
      </c>
      <c r="BL50" s="161">
        <f t="shared" si="8"/>
        <v>1971530.5451545983</v>
      </c>
      <c r="BM50" s="161">
        <f t="shared" si="8"/>
        <v>3054388.381702437</v>
      </c>
      <c r="BN50" s="161">
        <f t="shared" si="8"/>
        <v>442929.41006823536</v>
      </c>
      <c r="BO50" s="163"/>
      <c r="BR50" s="835" t="s">
        <v>784</v>
      </c>
      <c r="BS50" s="155">
        <v>10212.520074817618</v>
      </c>
      <c r="BT50">
        <v>32</v>
      </c>
      <c r="BU50" s="156">
        <v>864.2187283590846</v>
      </c>
      <c r="BV50">
        <v>2</v>
      </c>
      <c r="BW50" s="405">
        <v>0.08462345454674844</v>
      </c>
      <c r="BX50">
        <v>4</v>
      </c>
      <c r="BY50" s="836">
        <v>1.1234191781607175</v>
      </c>
      <c r="BZ50">
        <v>15</v>
      </c>
      <c r="CA50" s="156">
        <v>2263230.8704533353</v>
      </c>
      <c r="CB50">
        <v>4</v>
      </c>
      <c r="CC50" s="156">
        <v>769.275391732229</v>
      </c>
      <c r="CD50">
        <v>12</v>
      </c>
      <c r="CE50" s="405">
        <v>0.07532669567319965</v>
      </c>
      <c r="CF50">
        <v>11</v>
      </c>
      <c r="CG50" s="156">
        <v>4136333</v>
      </c>
      <c r="CH50">
        <v>1</v>
      </c>
      <c r="CI50" s="836">
        <v>0.34240454470574994</v>
      </c>
      <c r="CJ50">
        <v>2</v>
      </c>
      <c r="CO50">
        <v>44</v>
      </c>
    </row>
    <row r="51" spans="4:93" ht="12.75">
      <c r="D51" s="158"/>
      <c r="L51" s="155"/>
      <c r="M51" s="155"/>
      <c r="N51" s="609"/>
      <c r="O51" s="155"/>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R51" s="835" t="s">
        <v>1225</v>
      </c>
      <c r="BS51" s="155">
        <v>10072.843415937257</v>
      </c>
      <c r="BT51">
        <v>33</v>
      </c>
      <c r="BU51" s="156">
        <v>474.6853298040159</v>
      </c>
      <c r="BV51">
        <v>47</v>
      </c>
      <c r="BW51" s="405">
        <v>0.04712525651425978</v>
      </c>
      <c r="BX51">
        <v>42</v>
      </c>
      <c r="BY51" s="836">
        <v>0.8294537409991217</v>
      </c>
      <c r="BZ51" s="837">
        <v>-34</v>
      </c>
      <c r="CA51" s="156">
        <v>-259990.09316440276</v>
      </c>
      <c r="CB51" s="837">
        <v>-38</v>
      </c>
      <c r="CC51" s="156">
        <v>572.2866825969485</v>
      </c>
      <c r="CD51">
        <v>36</v>
      </c>
      <c r="CE51" s="405">
        <v>0.05681480977769159</v>
      </c>
      <c r="CF51">
        <v>33</v>
      </c>
      <c r="CG51" s="156">
        <v>3312</v>
      </c>
      <c r="CH51">
        <v>42</v>
      </c>
      <c r="CI51" s="836">
        <v>0.0039468017098879754</v>
      </c>
      <c r="CJ51">
        <v>43</v>
      </c>
      <c r="CO51">
        <v>45</v>
      </c>
    </row>
    <row r="52" spans="1:93" ht="12.75">
      <c r="A52" t="s">
        <v>309</v>
      </c>
      <c r="D52" s="158"/>
      <c r="L52" s="155"/>
      <c r="M52" s="155"/>
      <c r="N52" s="609"/>
      <c r="O52" s="155"/>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R52" s="835" t="s">
        <v>1230</v>
      </c>
      <c r="BS52" s="155">
        <v>12400.477065403087</v>
      </c>
      <c r="BT52">
        <v>6</v>
      </c>
      <c r="BU52" s="156">
        <v>707.9056085406347</v>
      </c>
      <c r="BV52">
        <v>9</v>
      </c>
      <c r="BW52" s="405">
        <v>0.057086965671318206</v>
      </c>
      <c r="BX52">
        <v>19</v>
      </c>
      <c r="BY52" s="836">
        <v>0.9079260390062543</v>
      </c>
      <c r="BZ52" s="837">
        <v>-28</v>
      </c>
      <c r="CA52" s="156">
        <v>-44542.59313302382</v>
      </c>
      <c r="CB52" s="837">
        <v>-27</v>
      </c>
      <c r="CC52" s="156">
        <v>779.6952374176354</v>
      </c>
      <c r="CD52">
        <v>11</v>
      </c>
      <c r="CE52" s="405">
        <v>0.06287622914064805</v>
      </c>
      <c r="CF52">
        <v>28</v>
      </c>
      <c r="CG52" s="156">
        <v>76951</v>
      </c>
      <c r="CH52">
        <v>22</v>
      </c>
      <c r="CI52" s="836">
        <v>0.24558964861540783</v>
      </c>
      <c r="CJ52">
        <v>8</v>
      </c>
      <c r="CO52">
        <v>46</v>
      </c>
    </row>
    <row r="53" spans="4:93" ht="12.75">
      <c r="D53" s="158"/>
      <c r="L53" s="155"/>
      <c r="M53" s="155"/>
      <c r="N53" s="609"/>
      <c r="O53" s="155"/>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R53" s="835" t="s">
        <v>788</v>
      </c>
      <c r="BS53" s="155">
        <v>10632.081431663128</v>
      </c>
      <c r="BT53">
        <v>25</v>
      </c>
      <c r="BU53" s="156">
        <v>581.6905895854511</v>
      </c>
      <c r="BV53">
        <v>27</v>
      </c>
      <c r="BW53" s="405">
        <v>0.05471088547658536</v>
      </c>
      <c r="BX53">
        <v>24</v>
      </c>
      <c r="BY53" s="836">
        <v>1.047547373866</v>
      </c>
      <c r="BZ53">
        <v>23</v>
      </c>
      <c r="CA53" s="156">
        <v>203820.60221825913</v>
      </c>
      <c r="CB53">
        <v>21</v>
      </c>
      <c r="CC53" s="156">
        <v>555.2880987508063</v>
      </c>
      <c r="CD53">
        <v>39</v>
      </c>
      <c r="CE53" s="405">
        <v>0.05222760024176612</v>
      </c>
      <c r="CF53">
        <v>37</v>
      </c>
      <c r="CG53" s="156">
        <v>188624</v>
      </c>
      <c r="CH53">
        <v>12</v>
      </c>
      <c r="CI53" s="836">
        <v>0.059958907064434075</v>
      </c>
      <c r="CJ53">
        <v>22</v>
      </c>
      <c r="CO53">
        <v>47</v>
      </c>
    </row>
    <row r="54" spans="2:93" ht="12.75">
      <c r="B54" t="s">
        <v>190</v>
      </c>
      <c r="D54" s="158">
        <v>6</v>
      </c>
      <c r="F54" s="158" t="s">
        <v>564</v>
      </c>
      <c r="H54" s="163">
        <v>508</v>
      </c>
      <c r="I54" s="155"/>
      <c r="J54" s="155"/>
      <c r="L54" s="625">
        <f aca="true" t="shared" si="9" ref="L54:L66">SUM(P54:BN54)/1000</f>
        <v>507.99999999999994</v>
      </c>
      <c r="M54" s="155"/>
      <c r="N54" s="609"/>
      <c r="O54" s="155"/>
      <c r="P54" s="163">
        <f aca="true" t="shared" si="10" ref="P54:Y56">($H54*1000)*P$70/($L$70*1000)</f>
        <v>8619.647847029652</v>
      </c>
      <c r="Q54" s="163">
        <f t="shared" si="10"/>
        <v>2847.8386971967634</v>
      </c>
      <c r="R54" s="163">
        <f t="shared" si="10"/>
        <v>8381.547911242065</v>
      </c>
      <c r="S54" s="163">
        <f t="shared" si="10"/>
        <v>4176.988392340925</v>
      </c>
      <c r="T54" s="163">
        <f t="shared" si="10"/>
        <v>42990.44112028743</v>
      </c>
      <c r="U54" s="163">
        <f t="shared" si="10"/>
        <v>8404.582162181492</v>
      </c>
      <c r="V54" s="163">
        <f t="shared" si="10"/>
        <v>4356.278145855749</v>
      </c>
      <c r="W54" s="163">
        <f t="shared" si="10"/>
        <v>2128.933186770171</v>
      </c>
      <c r="X54" s="163">
        <f t="shared" si="10"/>
        <v>957.0742736572247</v>
      </c>
      <c r="Y54" s="163">
        <f t="shared" si="10"/>
        <v>33311.630694702435</v>
      </c>
      <c r="Z54" s="163">
        <f aca="true" t="shared" si="11" ref="Z54:AI56">($H54*1000)*Z$70/($L$70*1000)</f>
        <v>11097.048642321948</v>
      </c>
      <c r="AA54" s="163">
        <f t="shared" si="11"/>
        <v>2266.886325115561</v>
      </c>
      <c r="AB54" s="163">
        <f t="shared" si="11"/>
        <v>2642.0819240205883</v>
      </c>
      <c r="AC54" s="163">
        <f t="shared" si="11"/>
        <v>20358.377608680472</v>
      </c>
      <c r="AD54" s="163">
        <f t="shared" si="11"/>
        <v>12777.209693570816</v>
      </c>
      <c r="AE54" s="163">
        <f t="shared" si="11"/>
        <v>5706.004378660567</v>
      </c>
      <c r="AF54" s="163">
        <f t="shared" si="11"/>
        <v>5563.826955998223</v>
      </c>
      <c r="AG54" s="163">
        <f t="shared" si="11"/>
        <v>7285.903920062164</v>
      </c>
      <c r="AH54" s="163">
        <f t="shared" si="11"/>
        <v>7909.102003123033</v>
      </c>
      <c r="AI54" s="163">
        <f t="shared" si="11"/>
        <v>2385.6480780915986</v>
      </c>
      <c r="AJ54" s="163">
        <f aca="true" t="shared" si="12" ref="AJ54:AS56">($H54*1000)*AJ$70/($L$70*1000)</f>
        <v>8788.04565768243</v>
      </c>
      <c r="AK54" s="163">
        <f t="shared" si="12"/>
        <v>10749.507336470817</v>
      </c>
      <c r="AL54" s="163">
        <f t="shared" si="12"/>
        <v>14068.575990292798</v>
      </c>
      <c r="AM54" s="163">
        <f t="shared" si="12"/>
        <v>11909.808974772273</v>
      </c>
      <c r="AN54" s="163">
        <f t="shared" si="12"/>
        <v>5718.94680576336</v>
      </c>
      <c r="AO54" s="163">
        <f t="shared" si="12"/>
        <v>14065.180503102523</v>
      </c>
      <c r="AP54" s="163">
        <f t="shared" si="12"/>
        <v>2343.9730613271877</v>
      </c>
      <c r="AQ54" s="163">
        <f t="shared" si="12"/>
        <v>5423.502138677869</v>
      </c>
      <c r="AR54" s="163">
        <f t="shared" si="12"/>
        <v>4821.041190644762</v>
      </c>
      <c r="AS54" s="163">
        <f t="shared" si="12"/>
        <v>2692.346032115126</v>
      </c>
      <c r="AT54" s="163">
        <f aca="true" t="shared" si="13" ref="AT54:BC56">($H54*1000)*AT$70/($L$70*1000)</f>
        <v>15323.463742200352</v>
      </c>
      <c r="AU54" s="163">
        <f t="shared" si="13"/>
        <v>3816.080223488217</v>
      </c>
      <c r="AV54" s="163">
        <f t="shared" si="13"/>
        <v>37536.70079163132</v>
      </c>
      <c r="AW54" s="163">
        <f t="shared" si="13"/>
        <v>11410.181962270286</v>
      </c>
      <c r="AX54" s="163">
        <f t="shared" si="13"/>
        <v>1594.8436999729786</v>
      </c>
      <c r="AY54" s="163">
        <f t="shared" si="13"/>
        <v>15362.678177875861</v>
      </c>
      <c r="AZ54" s="163">
        <f t="shared" si="13"/>
        <v>4654.404215409912</v>
      </c>
      <c r="BA54" s="163">
        <f t="shared" si="13"/>
        <v>7440.154823358843</v>
      </c>
      <c r="BB54" s="163">
        <f t="shared" si="13"/>
        <v>21653.999735630805</v>
      </c>
      <c r="BC54" s="163">
        <f t="shared" si="13"/>
        <v>1706.3871748595568</v>
      </c>
      <c r="BD54" s="163">
        <f aca="true" t="shared" si="14" ref="BD54:BN56">($H54*1000)*BD$70/($L$70*1000)</f>
        <v>5264.685681659131</v>
      </c>
      <c r="BE54" s="163">
        <f t="shared" si="14"/>
        <v>1932.2472970254453</v>
      </c>
      <c r="BF54" s="163">
        <f t="shared" si="14"/>
        <v>5265.815598849138</v>
      </c>
      <c r="BG54" s="163">
        <f t="shared" si="14"/>
        <v>51927.86240405078</v>
      </c>
      <c r="BH54" s="163">
        <f t="shared" si="14"/>
        <v>4316.868699091607</v>
      </c>
      <c r="BI54" s="163">
        <f t="shared" si="14"/>
        <v>1369.9127482882122</v>
      </c>
      <c r="BJ54" s="163">
        <f t="shared" si="14"/>
        <v>12138.80074559676</v>
      </c>
      <c r="BK54" s="163">
        <f t="shared" si="14"/>
        <v>12292.11961060219</v>
      </c>
      <c r="BL54" s="163">
        <f t="shared" si="14"/>
        <v>3818.778832817649</v>
      </c>
      <c r="BM54" s="163">
        <f t="shared" si="14"/>
        <v>12647.71946290997</v>
      </c>
      <c r="BN54" s="163">
        <f t="shared" si="14"/>
        <v>1778.3147206528533</v>
      </c>
      <c r="BO54" s="155"/>
      <c r="BR54" s="835" t="s">
        <v>793</v>
      </c>
      <c r="BS54" s="155">
        <v>8807.298523320802</v>
      </c>
      <c r="BT54">
        <v>42</v>
      </c>
      <c r="BU54" s="156">
        <v>586.7232774230058</v>
      </c>
      <c r="BV54">
        <v>23</v>
      </c>
      <c r="BW54" s="405">
        <v>0.0666178483526389</v>
      </c>
      <c r="BX54">
        <v>12</v>
      </c>
      <c r="BY54" s="836">
        <v>0.8738319036023565</v>
      </c>
      <c r="BZ54" s="837">
        <v>-30</v>
      </c>
      <c r="CA54" s="156">
        <v>-547673.9583213744</v>
      </c>
      <c r="CB54" s="837">
        <v>-42</v>
      </c>
      <c r="CC54" s="156">
        <v>671.4372352442723</v>
      </c>
      <c r="CD54">
        <v>22</v>
      </c>
      <c r="CE54" s="405">
        <v>0.07623645700964683</v>
      </c>
      <c r="CF54">
        <v>8</v>
      </c>
      <c r="CG54" s="156">
        <v>67206</v>
      </c>
      <c r="CH54">
        <v>23</v>
      </c>
      <c r="CI54" s="836">
        <v>0.02758466327839773</v>
      </c>
      <c r="CJ54">
        <v>28</v>
      </c>
      <c r="CO54">
        <v>48</v>
      </c>
    </row>
    <row r="55" spans="2:93" ht="12.75">
      <c r="B55" t="s">
        <v>191</v>
      </c>
      <c r="D55" s="158">
        <v>6</v>
      </c>
      <c r="F55" s="158" t="s">
        <v>564</v>
      </c>
      <c r="H55" s="163">
        <v>211</v>
      </c>
      <c r="I55" s="155"/>
      <c r="J55" s="155"/>
      <c r="L55" s="625">
        <f t="shared" si="9"/>
        <v>211</v>
      </c>
      <c r="M55" s="155"/>
      <c r="N55" s="609"/>
      <c r="O55" s="155"/>
      <c r="P55" s="163">
        <f t="shared" si="10"/>
        <v>3580.208062447355</v>
      </c>
      <c r="Q55" s="163">
        <f t="shared" si="10"/>
        <v>1182.8621360403877</v>
      </c>
      <c r="R55" s="163">
        <f t="shared" si="10"/>
        <v>3481.3122229765277</v>
      </c>
      <c r="S55" s="163">
        <f t="shared" si="10"/>
        <v>1734.9302180786126</v>
      </c>
      <c r="T55" s="163">
        <f t="shared" si="10"/>
        <v>17856.265898387104</v>
      </c>
      <c r="U55" s="163">
        <f t="shared" si="10"/>
        <v>3490.8795988588486</v>
      </c>
      <c r="V55" s="163">
        <f t="shared" si="10"/>
        <v>1809.3989936526832</v>
      </c>
      <c r="W55" s="163">
        <f t="shared" si="10"/>
        <v>884.2616189143819</v>
      </c>
      <c r="X55" s="163">
        <f t="shared" si="10"/>
        <v>397.5249443733748</v>
      </c>
      <c r="Y55" s="163">
        <f t="shared" si="10"/>
        <v>13836.130072012233</v>
      </c>
      <c r="Z55" s="163">
        <f t="shared" si="11"/>
        <v>4609.207211673092</v>
      </c>
      <c r="AA55" s="163">
        <f t="shared" si="11"/>
        <v>941.5610523609907</v>
      </c>
      <c r="AB55" s="163">
        <f t="shared" si="11"/>
        <v>1097.4001692290237</v>
      </c>
      <c r="AC55" s="163">
        <f t="shared" si="11"/>
        <v>8455.940305967677</v>
      </c>
      <c r="AD55" s="163">
        <f t="shared" si="11"/>
        <v>5307.069380597327</v>
      </c>
      <c r="AE55" s="163">
        <f t="shared" si="11"/>
        <v>2370.0136297192516</v>
      </c>
      <c r="AF55" s="163">
        <f t="shared" si="11"/>
        <v>2310.959621487451</v>
      </c>
      <c r="AG55" s="163">
        <f t="shared" si="11"/>
        <v>3026.231746325032</v>
      </c>
      <c r="AH55" s="163">
        <f t="shared" si="11"/>
        <v>3285.0797690137006</v>
      </c>
      <c r="AI55" s="163">
        <f t="shared" si="11"/>
        <v>990.8892607821404</v>
      </c>
      <c r="AJ55" s="163">
        <f t="shared" si="12"/>
        <v>3650.1528223838445</v>
      </c>
      <c r="AK55" s="163">
        <f t="shared" si="12"/>
        <v>4464.854425187682</v>
      </c>
      <c r="AL55" s="163">
        <f t="shared" si="12"/>
        <v>5843.443964472009</v>
      </c>
      <c r="AM55" s="163">
        <f t="shared" si="12"/>
        <v>4946.790735584546</v>
      </c>
      <c r="AN55" s="163">
        <f t="shared" si="12"/>
        <v>2375.389322866278</v>
      </c>
      <c r="AO55" s="163">
        <f t="shared" si="12"/>
        <v>5842.033634162663</v>
      </c>
      <c r="AP55" s="163">
        <f t="shared" si="12"/>
        <v>973.5793620866862</v>
      </c>
      <c r="AQ55" s="163">
        <f t="shared" si="12"/>
        <v>2252.67510090754</v>
      </c>
      <c r="AR55" s="163">
        <f t="shared" si="12"/>
        <v>2002.440337059143</v>
      </c>
      <c r="AS55" s="163">
        <f t="shared" si="12"/>
        <v>1118.2775842052986</v>
      </c>
      <c r="AT55" s="163">
        <f t="shared" si="13"/>
        <v>6364.667026780066</v>
      </c>
      <c r="AU55" s="163">
        <f t="shared" si="13"/>
        <v>1585.0254471575074</v>
      </c>
      <c r="AV55" s="163">
        <f t="shared" si="13"/>
        <v>15591.031234319307</v>
      </c>
      <c r="AW55" s="163">
        <f t="shared" si="13"/>
        <v>4739.268492202816</v>
      </c>
      <c r="AX55" s="163">
        <f t="shared" si="13"/>
        <v>662.4252375872018</v>
      </c>
      <c r="AY55" s="163">
        <f t="shared" si="13"/>
        <v>6380.954912464187</v>
      </c>
      <c r="AZ55" s="163">
        <f t="shared" si="13"/>
        <v>1933.2269477391562</v>
      </c>
      <c r="BA55" s="163">
        <f t="shared" si="13"/>
        <v>3090.3005270250314</v>
      </c>
      <c r="BB55" s="163">
        <f t="shared" si="13"/>
        <v>8994.082567358466</v>
      </c>
      <c r="BC55" s="163">
        <f t="shared" si="13"/>
        <v>708.7553029436348</v>
      </c>
      <c r="BD55" s="163">
        <f t="shared" si="14"/>
        <v>2186.709997697001</v>
      </c>
      <c r="BE55" s="163">
        <f t="shared" si="14"/>
        <v>802.5672828196239</v>
      </c>
      <c r="BF55" s="163">
        <f t="shared" si="14"/>
        <v>2187.179313695213</v>
      </c>
      <c r="BG55" s="163">
        <f t="shared" si="14"/>
        <v>21568.462533965972</v>
      </c>
      <c r="BH55" s="163">
        <f t="shared" si="14"/>
        <v>1793.0301092683642</v>
      </c>
      <c r="BI55" s="163">
        <f t="shared" si="14"/>
        <v>568.9991926945133</v>
      </c>
      <c r="BJ55" s="163">
        <f t="shared" si="14"/>
        <v>5041.903459293142</v>
      </c>
      <c r="BK55" s="163">
        <f t="shared" si="14"/>
        <v>5105.585113852485</v>
      </c>
      <c r="BL55" s="163">
        <f t="shared" si="14"/>
        <v>1586.1463262293778</v>
      </c>
      <c r="BM55" s="163">
        <f t="shared" si="14"/>
        <v>5253.28505250788</v>
      </c>
      <c r="BN55" s="163">
        <f t="shared" si="14"/>
        <v>738.6307205861261</v>
      </c>
      <c r="BO55" s="155"/>
      <c r="BR55" s="835" t="s">
        <v>795</v>
      </c>
      <c r="BS55" s="155">
        <v>11353.811123908043</v>
      </c>
      <c r="BT55">
        <v>16</v>
      </c>
      <c r="BU55" s="156">
        <v>1088.5229252431807</v>
      </c>
      <c r="BV55">
        <v>1</v>
      </c>
      <c r="BW55" s="405">
        <v>0.09587291116293514</v>
      </c>
      <c r="BX55">
        <v>2</v>
      </c>
      <c r="BY55" s="836">
        <v>1.4619524271555016</v>
      </c>
      <c r="BZ55">
        <v>3</v>
      </c>
      <c r="CA55" s="156">
        <v>622970.5588419279</v>
      </c>
      <c r="CB55">
        <v>11</v>
      </c>
      <c r="CC55" s="156">
        <v>744.5679524340634</v>
      </c>
      <c r="CD55">
        <v>13</v>
      </c>
      <c r="CE55" s="405">
        <v>0.06557868052483323</v>
      </c>
      <c r="CF55">
        <v>24</v>
      </c>
      <c r="CG55" s="156">
        <v>17976</v>
      </c>
      <c r="CH55">
        <v>37</v>
      </c>
      <c r="CI55" s="836">
        <v>0.01059468055717616</v>
      </c>
      <c r="CJ55">
        <v>39</v>
      </c>
      <c r="CO55">
        <v>49</v>
      </c>
    </row>
    <row r="56" spans="2:93" ht="12.75">
      <c r="B56" t="s">
        <v>192</v>
      </c>
      <c r="D56" s="158">
        <v>6</v>
      </c>
      <c r="F56" s="158" t="s">
        <v>564</v>
      </c>
      <c r="H56" s="161">
        <v>1537</v>
      </c>
      <c r="I56" s="163"/>
      <c r="J56" s="163"/>
      <c r="K56" s="362"/>
      <c r="L56" s="626">
        <f t="shared" si="9"/>
        <v>1537</v>
      </c>
      <c r="M56" s="161"/>
      <c r="N56" s="658"/>
      <c r="O56" s="163"/>
      <c r="P56" s="161">
        <f t="shared" si="10"/>
        <v>26079.525080481446</v>
      </c>
      <c r="Q56" s="161">
        <f t="shared" si="10"/>
        <v>8616.393853526428</v>
      </c>
      <c r="R56" s="161">
        <f t="shared" si="10"/>
        <v>25359.132164525705</v>
      </c>
      <c r="S56" s="161">
        <f t="shared" si="10"/>
        <v>12637.856612259848</v>
      </c>
      <c r="T56" s="161">
        <f t="shared" si="10"/>
        <v>130071.4724446492</v>
      </c>
      <c r="U56" s="161">
        <f t="shared" si="10"/>
        <v>25428.824376521567</v>
      </c>
      <c r="V56" s="161">
        <f t="shared" si="10"/>
        <v>13180.313996417886</v>
      </c>
      <c r="W56" s="161">
        <f t="shared" si="10"/>
        <v>6441.280133987701</v>
      </c>
      <c r="X56" s="161">
        <f t="shared" si="10"/>
        <v>2895.7148791558157</v>
      </c>
      <c r="Y56" s="161">
        <f t="shared" si="10"/>
        <v>100787.35507432609</v>
      </c>
      <c r="Z56" s="161">
        <f t="shared" si="11"/>
        <v>33575.12551820637</v>
      </c>
      <c r="AA56" s="161">
        <f t="shared" si="11"/>
        <v>6858.669845871294</v>
      </c>
      <c r="AB56" s="161">
        <f t="shared" si="11"/>
        <v>7993.858104763078</v>
      </c>
      <c r="AC56" s="161">
        <f t="shared" si="11"/>
        <v>61596.11493020056</v>
      </c>
      <c r="AD56" s="161">
        <f t="shared" si="11"/>
        <v>38658.604919327445</v>
      </c>
      <c r="AE56" s="161">
        <f t="shared" si="11"/>
        <v>17264.03293307341</v>
      </c>
      <c r="AF56" s="161">
        <f t="shared" si="11"/>
        <v>16833.86226647494</v>
      </c>
      <c r="AG56" s="161">
        <f t="shared" si="11"/>
        <v>22044.162057353435</v>
      </c>
      <c r="AH56" s="161">
        <f t="shared" si="11"/>
        <v>23929.704288976576</v>
      </c>
      <c r="AI56" s="161">
        <f t="shared" si="11"/>
        <v>7217.994283517297</v>
      </c>
      <c r="AJ56" s="161">
        <f t="shared" si="12"/>
        <v>26589.027905232077</v>
      </c>
      <c r="AK56" s="161">
        <f t="shared" si="12"/>
        <v>32523.60782707804</v>
      </c>
      <c r="AL56" s="161">
        <f t="shared" si="12"/>
        <v>42565.75058480321</v>
      </c>
      <c r="AM56" s="161">
        <f t="shared" si="12"/>
        <v>36034.205500442884</v>
      </c>
      <c r="AN56" s="161">
        <f t="shared" si="12"/>
        <v>17303.19141822497</v>
      </c>
      <c r="AO56" s="161">
        <f t="shared" si="12"/>
        <v>42555.477230843666</v>
      </c>
      <c r="AP56" s="161">
        <f t="shared" si="12"/>
        <v>7091.902746574581</v>
      </c>
      <c r="AQ56" s="161">
        <f t="shared" si="12"/>
        <v>16409.29682509426</v>
      </c>
      <c r="AR56" s="161">
        <f t="shared" si="12"/>
        <v>14586.496673269681</v>
      </c>
      <c r="AS56" s="161">
        <f t="shared" si="12"/>
        <v>8145.9367152774585</v>
      </c>
      <c r="AT56" s="161">
        <f t="shared" si="13"/>
        <v>46362.5271097676</v>
      </c>
      <c r="AU56" s="161">
        <f t="shared" si="13"/>
        <v>11545.896266735017</v>
      </c>
      <c r="AV56" s="161">
        <f t="shared" si="13"/>
        <v>113570.68723767194</v>
      </c>
      <c r="AW56" s="161">
        <f t="shared" si="13"/>
        <v>34522.538732302026</v>
      </c>
      <c r="AX56" s="161">
        <f t="shared" si="13"/>
        <v>4825.344029248953</v>
      </c>
      <c r="AY56" s="161">
        <f t="shared" si="13"/>
        <v>46481.17393581732</v>
      </c>
      <c r="AZ56" s="161">
        <f t="shared" si="13"/>
        <v>14082.321415521721</v>
      </c>
      <c r="BA56" s="161">
        <f t="shared" si="13"/>
        <v>22510.86213287902</v>
      </c>
      <c r="BB56" s="161">
        <f t="shared" si="13"/>
        <v>65516.13699540265</v>
      </c>
      <c r="BC56" s="161">
        <f t="shared" si="13"/>
        <v>5162.82891291169</v>
      </c>
      <c r="BD56" s="161">
        <f t="shared" si="14"/>
        <v>15928.783253366308</v>
      </c>
      <c r="BE56" s="161">
        <f t="shared" si="14"/>
        <v>5846.189164425412</v>
      </c>
      <c r="BF56" s="161">
        <f t="shared" si="14"/>
        <v>15932.20192014001</v>
      </c>
      <c r="BG56" s="161">
        <f t="shared" si="14"/>
        <v>157112.44983272845</v>
      </c>
      <c r="BH56" s="161">
        <f t="shared" si="14"/>
        <v>13061.077146661024</v>
      </c>
      <c r="BI56" s="161">
        <f t="shared" si="14"/>
        <v>4144.795067163351</v>
      </c>
      <c r="BJ56" s="161">
        <f t="shared" si="14"/>
        <v>36727.04083854768</v>
      </c>
      <c r="BK56" s="161">
        <f t="shared" si="14"/>
        <v>37190.92094782592</v>
      </c>
      <c r="BL56" s="161">
        <f t="shared" si="14"/>
        <v>11554.061153623477</v>
      </c>
      <c r="BM56" s="161">
        <f t="shared" si="14"/>
        <v>38266.82050096973</v>
      </c>
      <c r="BN56" s="161">
        <f t="shared" si="14"/>
        <v>5380.452215833534</v>
      </c>
      <c r="BO56" s="155"/>
      <c r="BR56" s="835" t="s">
        <v>1247</v>
      </c>
      <c r="BS56" s="155">
        <v>10620.770494563043</v>
      </c>
      <c r="BT56">
        <v>26</v>
      </c>
      <c r="BU56" s="156">
        <v>545.2735280339099</v>
      </c>
      <c r="BV56">
        <v>34</v>
      </c>
      <c r="BW56" s="405">
        <v>0.05134029855113101</v>
      </c>
      <c r="BX56">
        <v>31</v>
      </c>
      <c r="BY56" s="836">
        <v>0.6838585361661135</v>
      </c>
      <c r="BZ56" s="837">
        <v>-44</v>
      </c>
      <c r="CA56" s="156">
        <v>-1412015.4433139507</v>
      </c>
      <c r="CB56" s="837">
        <v>-50</v>
      </c>
      <c r="CC56" s="156">
        <v>797.3484268995944</v>
      </c>
      <c r="CD56">
        <v>10</v>
      </c>
      <c r="CE56" s="405">
        <v>0.07507444279186438</v>
      </c>
      <c r="CF56">
        <v>12</v>
      </c>
      <c r="CG56" s="156">
        <v>165626</v>
      </c>
      <c r="CH56">
        <v>14</v>
      </c>
      <c r="CI56" s="836">
        <v>0.07293504922987437</v>
      </c>
      <c r="CJ56">
        <v>18</v>
      </c>
      <c r="CO56">
        <v>50</v>
      </c>
    </row>
    <row r="57" spans="4:93" ht="12.75">
      <c r="D57" s="158"/>
      <c r="F57" s="158"/>
      <c r="H57" s="163"/>
      <c r="I57" s="155"/>
      <c r="J57" s="155"/>
      <c r="L57" s="625"/>
      <c r="M57" s="155"/>
      <c r="N57" s="609"/>
      <c r="O57" s="155"/>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55"/>
      <c r="BR57" s="835" t="s">
        <v>1252</v>
      </c>
      <c r="BS57" s="155">
        <v>17894.057094384178</v>
      </c>
      <c r="BT57">
        <v>1</v>
      </c>
      <c r="BU57" s="156">
        <v>846.2314918367398</v>
      </c>
      <c r="BV57">
        <v>5</v>
      </c>
      <c r="BW57" s="405">
        <v>0.04729120329577571</v>
      </c>
      <c r="BX57">
        <v>41</v>
      </c>
      <c r="BY57" s="836">
        <v>0.7053101466207646</v>
      </c>
      <c r="BZ57" s="837">
        <v>-43</v>
      </c>
      <c r="CA57" s="156">
        <v>-185062.98758883716</v>
      </c>
      <c r="CB57" s="837">
        <v>-31</v>
      </c>
      <c r="CC57" s="156">
        <v>1199.8005358226426</v>
      </c>
      <c r="CD57">
        <v>2</v>
      </c>
      <c r="CE57" s="405">
        <v>0.06705022396509423</v>
      </c>
      <c r="CF57">
        <v>22</v>
      </c>
      <c r="CG57" s="156">
        <v>3252</v>
      </c>
      <c r="CH57">
        <v>43</v>
      </c>
      <c r="CI57" s="836">
        <v>0.00909020646257215</v>
      </c>
      <c r="CJ57">
        <v>41</v>
      </c>
      <c r="CO57">
        <v>51</v>
      </c>
    </row>
    <row r="58" spans="2:67" ht="12.75">
      <c r="B58" t="s">
        <v>319</v>
      </c>
      <c r="D58" s="158"/>
      <c r="F58" s="158"/>
      <c r="H58" s="161">
        <f>SUM(H54:H57)</f>
        <v>2256</v>
      </c>
      <c r="I58" s="155"/>
      <c r="J58" s="161">
        <f>+H58-L58</f>
        <v>0</v>
      </c>
      <c r="L58" s="161">
        <f>SUM(L54:L57)</f>
        <v>2256</v>
      </c>
      <c r="M58" s="155"/>
      <c r="N58" s="609"/>
      <c r="O58" s="155"/>
      <c r="P58" s="161">
        <f aca="true" t="shared" si="15" ref="P58:BN58">SUM(P54:P57)</f>
        <v>38279.38098995845</v>
      </c>
      <c r="Q58" s="161">
        <f t="shared" si="15"/>
        <v>12647.09468676358</v>
      </c>
      <c r="R58" s="161">
        <f t="shared" si="15"/>
        <v>37221.9922987443</v>
      </c>
      <c r="S58" s="161">
        <f t="shared" si="15"/>
        <v>18549.775222679385</v>
      </c>
      <c r="T58" s="161">
        <f t="shared" si="15"/>
        <v>190918.17946332373</v>
      </c>
      <c r="U58" s="161">
        <f t="shared" si="15"/>
        <v>37324.28613756191</v>
      </c>
      <c r="V58" s="161">
        <f t="shared" si="15"/>
        <v>19345.99113592632</v>
      </c>
      <c r="W58" s="161">
        <f t="shared" si="15"/>
        <v>9454.474939672255</v>
      </c>
      <c r="X58" s="161">
        <f t="shared" si="15"/>
        <v>4250.314097186415</v>
      </c>
      <c r="Y58" s="161">
        <f t="shared" si="15"/>
        <v>147935.11584104074</v>
      </c>
      <c r="Z58" s="161">
        <f t="shared" si="15"/>
        <v>49281.38137220141</v>
      </c>
      <c r="AA58" s="161">
        <f t="shared" si="15"/>
        <v>10067.117223347845</v>
      </c>
      <c r="AB58" s="161">
        <f t="shared" si="15"/>
        <v>11733.340198012691</v>
      </c>
      <c r="AC58" s="161">
        <f t="shared" si="15"/>
        <v>90410.4328448487</v>
      </c>
      <c r="AD58" s="161">
        <f t="shared" si="15"/>
        <v>56742.88399349559</v>
      </c>
      <c r="AE58" s="161">
        <f t="shared" si="15"/>
        <v>25340.050941453228</v>
      </c>
      <c r="AF58" s="161">
        <f t="shared" si="15"/>
        <v>24708.64884396061</v>
      </c>
      <c r="AG58" s="161">
        <f t="shared" si="15"/>
        <v>32356.29772374063</v>
      </c>
      <c r="AH58" s="161">
        <f t="shared" si="15"/>
        <v>35123.88606111331</v>
      </c>
      <c r="AI58" s="161">
        <f t="shared" si="15"/>
        <v>10594.531622391036</v>
      </c>
      <c r="AJ58" s="161">
        <f t="shared" si="15"/>
        <v>39027.22638529835</v>
      </c>
      <c r="AK58" s="161">
        <f t="shared" si="15"/>
        <v>47737.96958873654</v>
      </c>
      <c r="AL58" s="161">
        <f t="shared" si="15"/>
        <v>62477.77053956802</v>
      </c>
      <c r="AM58" s="161">
        <f t="shared" si="15"/>
        <v>52890.80521079971</v>
      </c>
      <c r="AN58" s="161">
        <f t="shared" si="15"/>
        <v>25397.52754685461</v>
      </c>
      <c r="AO58" s="161">
        <f t="shared" si="15"/>
        <v>62462.69136810885</v>
      </c>
      <c r="AP58" s="161">
        <f t="shared" si="15"/>
        <v>10409.455169988454</v>
      </c>
      <c r="AQ58" s="161">
        <f t="shared" si="15"/>
        <v>24085.47406467967</v>
      </c>
      <c r="AR58" s="161">
        <f t="shared" si="15"/>
        <v>21409.978200973586</v>
      </c>
      <c r="AS58" s="161">
        <f t="shared" si="15"/>
        <v>11956.560331597884</v>
      </c>
      <c r="AT58" s="161">
        <f t="shared" si="15"/>
        <v>68050.65787874802</v>
      </c>
      <c r="AU58" s="161">
        <f t="shared" si="15"/>
        <v>16947.00193738074</v>
      </c>
      <c r="AV58" s="161">
        <f t="shared" si="15"/>
        <v>166698.41926362258</v>
      </c>
      <c r="AW58" s="161">
        <f t="shared" si="15"/>
        <v>50671.98918677513</v>
      </c>
      <c r="AX58" s="161">
        <f t="shared" si="15"/>
        <v>7082.6129668091335</v>
      </c>
      <c r="AY58" s="161">
        <f t="shared" si="15"/>
        <v>68224.80702615737</v>
      </c>
      <c r="AZ58" s="161">
        <f t="shared" si="15"/>
        <v>20669.95257867079</v>
      </c>
      <c r="BA58" s="161">
        <f t="shared" si="15"/>
        <v>33041.317483262894</v>
      </c>
      <c r="BB58" s="161">
        <f t="shared" si="15"/>
        <v>96164.21929839192</v>
      </c>
      <c r="BC58" s="161">
        <f t="shared" si="15"/>
        <v>7577.971390714882</v>
      </c>
      <c r="BD58" s="161">
        <f t="shared" si="15"/>
        <v>23380.17893272244</v>
      </c>
      <c r="BE58" s="161">
        <f t="shared" si="15"/>
        <v>8581.003744270482</v>
      </c>
      <c r="BF58" s="161">
        <f t="shared" si="15"/>
        <v>23385.196832684363</v>
      </c>
      <c r="BG58" s="161">
        <f t="shared" si="15"/>
        <v>230608.7747707452</v>
      </c>
      <c r="BH58" s="161">
        <f t="shared" si="15"/>
        <v>19170.975955020993</v>
      </c>
      <c r="BI58" s="161">
        <f t="shared" si="15"/>
        <v>6083.707008146076</v>
      </c>
      <c r="BJ58" s="161">
        <f t="shared" si="15"/>
        <v>53907.74504343758</v>
      </c>
      <c r="BK58" s="161">
        <f t="shared" si="15"/>
        <v>54588.6256722806</v>
      </c>
      <c r="BL58" s="161">
        <f t="shared" si="15"/>
        <v>16958.986312670502</v>
      </c>
      <c r="BM58" s="161">
        <f t="shared" si="15"/>
        <v>56167.82501638758</v>
      </c>
      <c r="BN58" s="161">
        <f t="shared" si="15"/>
        <v>7897.3976570725135</v>
      </c>
      <c r="BO58" s="155"/>
    </row>
    <row r="59" spans="4:67" ht="12.75">
      <c r="D59" s="158"/>
      <c r="F59" s="158"/>
      <c r="H59" s="155"/>
      <c r="I59" s="155"/>
      <c r="J59" s="155"/>
      <c r="L59" s="625"/>
      <c r="M59" s="155"/>
      <c r="N59" s="609"/>
      <c r="O59" s="155"/>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55"/>
    </row>
    <row r="60" spans="2:67" ht="12.75">
      <c r="B60" t="s">
        <v>439</v>
      </c>
      <c r="D60" s="158"/>
      <c r="I60" s="610"/>
      <c r="J60" s="610"/>
      <c r="L60" s="625">
        <f t="shared" si="9"/>
        <v>130305.637</v>
      </c>
      <c r="M60" s="155"/>
      <c r="N60" s="609" t="s">
        <v>444</v>
      </c>
      <c r="O60" s="155"/>
      <c r="P60" s="163">
        <v>1751736</v>
      </c>
      <c r="Q60" s="155">
        <v>710402</v>
      </c>
      <c r="R60" s="155">
        <v>2334528</v>
      </c>
      <c r="S60" s="155">
        <v>1035667</v>
      </c>
      <c r="T60" s="155">
        <v>13287567</v>
      </c>
      <c r="U60" s="155">
        <v>1601009</v>
      </c>
      <c r="V60" s="155">
        <v>1264493</v>
      </c>
      <c r="W60" s="155">
        <v>676383</v>
      </c>
      <c r="X60" s="155">
        <v>333730</v>
      </c>
      <c r="Y60" s="155">
        <v>8068999</v>
      </c>
      <c r="Z60" s="155">
        <v>2877547</v>
      </c>
      <c r="AA60" s="155">
        <v>351954</v>
      </c>
      <c r="AB60" s="155">
        <v>757624</v>
      </c>
      <c r="AC60" s="155">
        <v>5424391</v>
      </c>
      <c r="AD60" s="155">
        <v>3250586</v>
      </c>
      <c r="AE60" s="155">
        <v>1546326</v>
      </c>
      <c r="AF60" s="155">
        <v>1413796</v>
      </c>
      <c r="AG60" s="155">
        <v>2194097</v>
      </c>
      <c r="AH60" s="155">
        <v>1923211</v>
      </c>
      <c r="AI60" s="155">
        <v>583564</v>
      </c>
      <c r="AJ60" s="155">
        <v>2628959</v>
      </c>
      <c r="AK60" s="155">
        <v>2815175</v>
      </c>
      <c r="AL60" s="155">
        <v>3239861</v>
      </c>
      <c r="AM60" s="155">
        <v>2168315</v>
      </c>
      <c r="AN60" s="155">
        <v>1647398</v>
      </c>
      <c r="AO60" s="155">
        <v>3955390</v>
      </c>
      <c r="AP60" s="155">
        <v>621661</v>
      </c>
      <c r="AQ60" s="155">
        <v>1435824</v>
      </c>
      <c r="AR60" s="155">
        <v>1063242</v>
      </c>
      <c r="AS60" s="155">
        <v>693186</v>
      </c>
      <c r="AT60" s="155">
        <v>4018324</v>
      </c>
      <c r="AU60" s="155">
        <v>942300</v>
      </c>
      <c r="AV60" s="155">
        <v>7459462</v>
      </c>
      <c r="AW60" s="155">
        <v>3384768</v>
      </c>
      <c r="AX60" s="155">
        <v>440870</v>
      </c>
      <c r="AY60" s="155">
        <v>4417796</v>
      </c>
      <c r="AZ60" s="155">
        <v>1282296</v>
      </c>
      <c r="BA60" s="155">
        <v>1735576</v>
      </c>
      <c r="BB60" s="155">
        <v>5999328</v>
      </c>
      <c r="BC60" s="155">
        <v>493542</v>
      </c>
      <c r="BD60" s="155">
        <v>1472283</v>
      </c>
      <c r="BE60" s="155">
        <v>401578</v>
      </c>
      <c r="BF60" s="155">
        <v>1657493</v>
      </c>
      <c r="BG60" s="155">
        <v>13135704</v>
      </c>
      <c r="BH60" s="155">
        <v>1335110</v>
      </c>
      <c r="BI60" s="155">
        <v>367978</v>
      </c>
      <c r="BJ60" s="155">
        <v>3227864</v>
      </c>
      <c r="BK60" s="155">
        <v>3056535</v>
      </c>
      <c r="BL60" s="155">
        <v>1056896</v>
      </c>
      <c r="BM60" s="155">
        <v>2278986</v>
      </c>
      <c r="BN60" s="155">
        <v>484327</v>
      </c>
      <c r="BO60" s="155"/>
    </row>
    <row r="61" spans="2:67" ht="12.75">
      <c r="B61" t="s">
        <v>445</v>
      </c>
      <c r="D61" s="158">
        <v>7</v>
      </c>
      <c r="F61" s="158"/>
      <c r="H61" s="155"/>
      <c r="I61" s="155"/>
      <c r="J61" s="155"/>
      <c r="L61" s="626">
        <f t="shared" si="9"/>
        <v>-14627.071</v>
      </c>
      <c r="M61" s="155"/>
      <c r="N61" s="609" t="s">
        <v>444</v>
      </c>
      <c r="O61" s="155"/>
      <c r="P61" s="161">
        <v>-108628</v>
      </c>
      <c r="Q61" s="161">
        <v>-927</v>
      </c>
      <c r="R61" s="161">
        <v>-816706</v>
      </c>
      <c r="S61" s="161"/>
      <c r="T61" s="161">
        <v>-4689119</v>
      </c>
      <c r="U61" s="161">
        <v>-211353</v>
      </c>
      <c r="V61" s="161">
        <v>-36351</v>
      </c>
      <c r="W61" s="161"/>
      <c r="X61" s="161"/>
      <c r="Y61" s="161">
        <v>-417243</v>
      </c>
      <c r="Z61" s="161"/>
      <c r="AA61" s="161">
        <v>-17154</v>
      </c>
      <c r="AB61" s="161">
        <v>-131144</v>
      </c>
      <c r="AC61" s="161">
        <v>-705956</v>
      </c>
      <c r="AD61" s="161"/>
      <c r="AE61" s="161">
        <v>-664596</v>
      </c>
      <c r="AF61" s="161">
        <v>-158714</v>
      </c>
      <c r="AG61" s="161"/>
      <c r="AH61" s="161">
        <v>-2568</v>
      </c>
      <c r="AI61" s="161">
        <v>-26091</v>
      </c>
      <c r="AJ61" s="161">
        <v>-554061</v>
      </c>
      <c r="AK61" s="161">
        <v>-166287</v>
      </c>
      <c r="AL61" s="161">
        <v>-33000</v>
      </c>
      <c r="AM61" s="161">
        <v>-660547</v>
      </c>
      <c r="AN61" s="161">
        <v>-101816</v>
      </c>
      <c r="AO61" s="161">
        <v>-281863</v>
      </c>
      <c r="AP61" s="161">
        <v>-19324</v>
      </c>
      <c r="AQ61" s="161">
        <v>-238728</v>
      </c>
      <c r="AR61" s="161"/>
      <c r="AS61" s="161">
        <v>-28582</v>
      </c>
      <c r="AT61" s="161">
        <v>-158388</v>
      </c>
      <c r="AU61" s="161">
        <v>-116448</v>
      </c>
      <c r="AV61" s="161">
        <v>-335978</v>
      </c>
      <c r="AW61" s="161">
        <v>-137935</v>
      </c>
      <c r="AX61" s="161">
        <v>-66324</v>
      </c>
      <c r="AY61" s="161">
        <v>-1098990</v>
      </c>
      <c r="AZ61" s="161"/>
      <c r="BA61" s="161">
        <v>-8376</v>
      </c>
      <c r="BB61" s="161">
        <v>-241482</v>
      </c>
      <c r="BC61" s="161"/>
      <c r="BD61" s="161"/>
      <c r="BE61" s="161">
        <v>-1912</v>
      </c>
      <c r="BF61" s="161">
        <v>-278900</v>
      </c>
      <c r="BG61" s="161">
        <v>-470774</v>
      </c>
      <c r="BH61" s="161">
        <v>-215419</v>
      </c>
      <c r="BI61" s="161">
        <v>-25111</v>
      </c>
      <c r="BJ61" s="161">
        <v>-342000</v>
      </c>
      <c r="BK61" s="161">
        <v>-627169</v>
      </c>
      <c r="BL61" s="161"/>
      <c r="BM61" s="161">
        <v>-431107</v>
      </c>
      <c r="BN61" s="161"/>
      <c r="BO61" s="155"/>
    </row>
    <row r="62" spans="4:67" ht="12.75">
      <c r="D62" s="158"/>
      <c r="F62" s="158"/>
      <c r="H62" s="155"/>
      <c r="I62" s="155"/>
      <c r="J62" s="155"/>
      <c r="L62" s="625"/>
      <c r="M62" s="155"/>
      <c r="N62" s="609"/>
      <c r="O62" s="155"/>
      <c r="P62" s="163"/>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row>
    <row r="63" spans="2:67" ht="12.75">
      <c r="B63" t="s">
        <v>320</v>
      </c>
      <c r="D63" s="158"/>
      <c r="F63" s="158" t="s">
        <v>564</v>
      </c>
      <c r="H63" s="616">
        <f>'HF-10'!I63</f>
        <v>105012.59700000001</v>
      </c>
      <c r="I63" s="155"/>
      <c r="J63" s="161">
        <f>+H63-L63</f>
        <v>-10665.968999999997</v>
      </c>
      <c r="L63" s="626">
        <f>SUM(L60:L62)</f>
        <v>115678.566</v>
      </c>
      <c r="M63" s="155"/>
      <c r="N63" s="609"/>
      <c r="O63" s="155"/>
      <c r="P63" s="161">
        <f>SUM(P60:P62)</f>
        <v>1643108</v>
      </c>
      <c r="Q63" s="161">
        <f aca="true" t="shared" si="16" ref="Q63:BN63">SUM(Q60:Q62)</f>
        <v>709475</v>
      </c>
      <c r="R63" s="161">
        <f t="shared" si="16"/>
        <v>1517822</v>
      </c>
      <c r="S63" s="161">
        <f t="shared" si="16"/>
        <v>1035667</v>
      </c>
      <c r="T63" s="161">
        <f t="shared" si="16"/>
        <v>8598448</v>
      </c>
      <c r="U63" s="161">
        <f t="shared" si="16"/>
        <v>1389656</v>
      </c>
      <c r="V63" s="161">
        <f t="shared" si="16"/>
        <v>1228142</v>
      </c>
      <c r="W63" s="161">
        <f t="shared" si="16"/>
        <v>676383</v>
      </c>
      <c r="X63" s="161">
        <f t="shared" si="16"/>
        <v>333730</v>
      </c>
      <c r="Y63" s="161">
        <f t="shared" si="16"/>
        <v>7651756</v>
      </c>
      <c r="Z63" s="161">
        <f t="shared" si="16"/>
        <v>2877547</v>
      </c>
      <c r="AA63" s="161">
        <f t="shared" si="16"/>
        <v>334800</v>
      </c>
      <c r="AB63" s="161">
        <f t="shared" si="16"/>
        <v>626480</v>
      </c>
      <c r="AC63" s="161">
        <f t="shared" si="16"/>
        <v>4718435</v>
      </c>
      <c r="AD63" s="161">
        <f t="shared" si="16"/>
        <v>3250586</v>
      </c>
      <c r="AE63" s="161">
        <f t="shared" si="16"/>
        <v>881730</v>
      </c>
      <c r="AF63" s="161">
        <f t="shared" si="16"/>
        <v>1255082</v>
      </c>
      <c r="AG63" s="161">
        <f t="shared" si="16"/>
        <v>2194097</v>
      </c>
      <c r="AH63" s="161">
        <f t="shared" si="16"/>
        <v>1920643</v>
      </c>
      <c r="AI63" s="161">
        <f t="shared" si="16"/>
        <v>557473</v>
      </c>
      <c r="AJ63" s="161">
        <f t="shared" si="16"/>
        <v>2074898</v>
      </c>
      <c r="AK63" s="161">
        <f t="shared" si="16"/>
        <v>2648888</v>
      </c>
      <c r="AL63" s="161">
        <f t="shared" si="16"/>
        <v>3206861</v>
      </c>
      <c r="AM63" s="161">
        <f t="shared" si="16"/>
        <v>1507768</v>
      </c>
      <c r="AN63" s="161">
        <f t="shared" si="16"/>
        <v>1545582</v>
      </c>
      <c r="AO63" s="161">
        <f t="shared" si="16"/>
        <v>3673527</v>
      </c>
      <c r="AP63" s="161">
        <f t="shared" si="16"/>
        <v>602337</v>
      </c>
      <c r="AQ63" s="161">
        <f t="shared" si="16"/>
        <v>1197096</v>
      </c>
      <c r="AR63" s="161">
        <f t="shared" si="16"/>
        <v>1063242</v>
      </c>
      <c r="AS63" s="161">
        <f t="shared" si="16"/>
        <v>664604</v>
      </c>
      <c r="AT63" s="161">
        <f t="shared" si="16"/>
        <v>3859936</v>
      </c>
      <c r="AU63" s="161">
        <f t="shared" si="16"/>
        <v>825852</v>
      </c>
      <c r="AV63" s="161">
        <f t="shared" si="16"/>
        <v>7123484</v>
      </c>
      <c r="AW63" s="161">
        <f t="shared" si="16"/>
        <v>3246833</v>
      </c>
      <c r="AX63" s="161">
        <f t="shared" si="16"/>
        <v>374546</v>
      </c>
      <c r="AY63" s="161">
        <f t="shared" si="16"/>
        <v>3318806</v>
      </c>
      <c r="AZ63" s="161">
        <f t="shared" si="16"/>
        <v>1282296</v>
      </c>
      <c r="BA63" s="161">
        <f t="shared" si="16"/>
        <v>1727200</v>
      </c>
      <c r="BB63" s="161">
        <f t="shared" si="16"/>
        <v>5757846</v>
      </c>
      <c r="BC63" s="161">
        <f t="shared" si="16"/>
        <v>493542</v>
      </c>
      <c r="BD63" s="161">
        <f t="shared" si="16"/>
        <v>1472283</v>
      </c>
      <c r="BE63" s="161">
        <f t="shared" si="16"/>
        <v>399666</v>
      </c>
      <c r="BF63" s="161">
        <f t="shared" si="16"/>
        <v>1378593</v>
      </c>
      <c r="BG63" s="161">
        <f t="shared" si="16"/>
        <v>12664930</v>
      </c>
      <c r="BH63" s="161">
        <f t="shared" si="16"/>
        <v>1119691</v>
      </c>
      <c r="BI63" s="161">
        <f t="shared" si="16"/>
        <v>342867</v>
      </c>
      <c r="BJ63" s="161">
        <f t="shared" si="16"/>
        <v>2885864</v>
      </c>
      <c r="BK63" s="161">
        <f t="shared" si="16"/>
        <v>2429366</v>
      </c>
      <c r="BL63" s="161">
        <f t="shared" si="16"/>
        <v>1056896</v>
      </c>
      <c r="BM63" s="161">
        <f t="shared" si="16"/>
        <v>1847879</v>
      </c>
      <c r="BN63" s="161">
        <f t="shared" si="16"/>
        <v>484327</v>
      </c>
      <c r="BO63" s="155"/>
    </row>
    <row r="64" spans="4:145" ht="12.75">
      <c r="D64" s="158"/>
      <c r="F64" s="158"/>
      <c r="H64" s="155"/>
      <c r="I64" s="155"/>
      <c r="J64" s="155"/>
      <c r="L64" s="625"/>
      <c r="M64" s="155"/>
      <c r="N64" s="609"/>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CQ64" s="156">
        <v>20023</v>
      </c>
      <c r="CR64" s="156">
        <v>17920</v>
      </c>
      <c r="CS64" s="156">
        <v>31081</v>
      </c>
      <c r="CT64" s="156">
        <v>19699</v>
      </c>
      <c r="CU64" s="156">
        <v>2720256</v>
      </c>
      <c r="CV64" s="156">
        <v>51523</v>
      </c>
      <c r="CW64" s="156">
        <v>340259</v>
      </c>
      <c r="CX64" s="156">
        <v>406</v>
      </c>
      <c r="CY64" s="156">
        <v>19786</v>
      </c>
      <c r="CZ64" s="156">
        <v>267906</v>
      </c>
      <c r="DA64" s="156">
        <v>184982</v>
      </c>
      <c r="DB64" s="156">
        <v>90004</v>
      </c>
      <c r="DC64" s="156">
        <v>15239</v>
      </c>
      <c r="DD64" s="156">
        <v>2732</v>
      </c>
      <c r="DE64" s="156">
        <v>40989</v>
      </c>
      <c r="DF64" s="156">
        <v>20329</v>
      </c>
      <c r="DG64" s="156">
        <v>25629</v>
      </c>
      <c r="DH64" s="156">
        <v>18164</v>
      </c>
      <c r="DI64" s="156">
        <v>2652</v>
      </c>
      <c r="DJ64" s="156">
        <v>0</v>
      </c>
      <c r="DK64" s="156">
        <v>907651</v>
      </c>
      <c r="DL64" s="156">
        <v>862078</v>
      </c>
      <c r="DM64" s="156">
        <v>134493</v>
      </c>
      <c r="DN64" s="156">
        <v>2953</v>
      </c>
      <c r="DO64" s="156">
        <v>37514</v>
      </c>
      <c r="DP64" s="156">
        <v>0</v>
      </c>
      <c r="DQ64" s="156">
        <v>96990</v>
      </c>
      <c r="DR64" s="156">
        <v>0</v>
      </c>
      <c r="DS64" s="156">
        <v>16586</v>
      </c>
      <c r="DT64" s="156">
        <v>0</v>
      </c>
      <c r="DU64" s="156">
        <v>576204</v>
      </c>
      <c r="DV64" s="156">
        <v>283562</v>
      </c>
      <c r="DW64" s="156">
        <v>2318840</v>
      </c>
      <c r="DX64" s="156">
        <v>260202</v>
      </c>
      <c r="DY64" s="156">
        <v>12481</v>
      </c>
      <c r="DZ64" s="156">
        <v>32608</v>
      </c>
      <c r="EA64" s="156">
        <v>403562</v>
      </c>
      <c r="EB64" s="156">
        <v>55814</v>
      </c>
      <c r="EC64" s="156">
        <v>128585</v>
      </c>
      <c r="ED64" s="156">
        <v>105624</v>
      </c>
      <c r="EE64" s="156">
        <v>129554</v>
      </c>
      <c r="EF64" s="156">
        <v>52698</v>
      </c>
      <c r="EG64" s="156">
        <v>157126</v>
      </c>
      <c r="EH64" s="156">
        <v>4136333</v>
      </c>
      <c r="EI64" s="156">
        <v>3312</v>
      </c>
      <c r="EJ64" s="156">
        <v>76951</v>
      </c>
      <c r="EK64" s="156">
        <v>188624</v>
      </c>
      <c r="EL64" s="156">
        <v>67206</v>
      </c>
      <c r="EM64" s="156">
        <v>17976</v>
      </c>
      <c r="EN64" s="156">
        <v>165626</v>
      </c>
      <c r="EO64" s="156">
        <v>3252</v>
      </c>
    </row>
    <row r="65" spans="2:67" ht="12.75">
      <c r="B65" t="s">
        <v>446</v>
      </c>
      <c r="D65" s="158"/>
      <c r="I65" s="610"/>
      <c r="J65" s="610"/>
      <c r="L65" s="625">
        <f t="shared" si="9"/>
        <v>64023.288</v>
      </c>
      <c r="M65" s="155"/>
      <c r="N65" s="609" t="s">
        <v>186</v>
      </c>
      <c r="O65" s="155"/>
      <c r="P65" s="155">
        <v>1388416</v>
      </c>
      <c r="Q65" s="155">
        <v>283561</v>
      </c>
      <c r="R65" s="155">
        <v>1417276</v>
      </c>
      <c r="S65" s="155">
        <v>438998</v>
      </c>
      <c r="T65" s="155">
        <v>7239136</v>
      </c>
      <c r="U65" s="155">
        <v>1569950</v>
      </c>
      <c r="V65" s="155">
        <v>292700</v>
      </c>
      <c r="W65" s="155">
        <v>65972</v>
      </c>
      <c r="X65" s="155" t="s">
        <v>263</v>
      </c>
      <c r="Y65" s="155">
        <v>4214248</v>
      </c>
      <c r="Z65" s="155">
        <v>1011750</v>
      </c>
      <c r="AA65" s="155">
        <v>455659</v>
      </c>
      <c r="AB65" s="155">
        <v>306516</v>
      </c>
      <c r="AC65" s="155">
        <v>2434765</v>
      </c>
      <c r="AD65" s="155">
        <v>1386950</v>
      </c>
      <c r="AE65" s="155">
        <v>1107943</v>
      </c>
      <c r="AF65" s="155">
        <v>728107</v>
      </c>
      <c r="AG65" s="155">
        <v>346484</v>
      </c>
      <c r="AH65" s="155">
        <v>837246</v>
      </c>
      <c r="AI65" s="155">
        <v>274398</v>
      </c>
      <c r="AJ65" s="155">
        <v>989477</v>
      </c>
      <c r="AK65" s="155">
        <v>1099445</v>
      </c>
      <c r="AL65" s="155">
        <v>1733205</v>
      </c>
      <c r="AM65" s="155">
        <v>2738457</v>
      </c>
      <c r="AN65" s="155">
        <v>496678</v>
      </c>
      <c r="AO65" s="155">
        <v>1234588</v>
      </c>
      <c r="AP65" s="155">
        <v>215002</v>
      </c>
      <c r="AQ65" s="155">
        <v>712752</v>
      </c>
      <c r="AR65" s="155">
        <v>617846</v>
      </c>
      <c r="AS65" s="155">
        <v>274212</v>
      </c>
      <c r="AT65" s="155">
        <v>1483327</v>
      </c>
      <c r="AU65" s="155">
        <v>504808</v>
      </c>
      <c r="AV65" s="155">
        <v>6025398</v>
      </c>
      <c r="AW65" s="155">
        <v>748006</v>
      </c>
      <c r="AX65" s="155">
        <v>195444</v>
      </c>
      <c r="AY65" s="155">
        <v>2103502</v>
      </c>
      <c r="AZ65" s="155">
        <v>354890</v>
      </c>
      <c r="BA65" s="155">
        <v>885241</v>
      </c>
      <c r="BB65" s="155">
        <v>1808925</v>
      </c>
      <c r="BC65" s="155">
        <v>101472</v>
      </c>
      <c r="BD65" s="155">
        <v>377864</v>
      </c>
      <c r="BE65" s="155">
        <v>283418</v>
      </c>
      <c r="BF65" s="155">
        <v>486498</v>
      </c>
      <c r="BG65" s="155">
        <v>5766374</v>
      </c>
      <c r="BH65" s="155">
        <v>392952</v>
      </c>
      <c r="BI65" s="155">
        <v>136340</v>
      </c>
      <c r="BJ65" s="155">
        <v>1431899</v>
      </c>
      <c r="BK65" s="155">
        <v>1936382</v>
      </c>
      <c r="BL65" s="155">
        <v>275090</v>
      </c>
      <c r="BM65" s="155">
        <v>2666359</v>
      </c>
      <c r="BN65" s="155">
        <v>147362</v>
      </c>
      <c r="BO65" s="155"/>
    </row>
    <row r="66" spans="2:145" ht="12.75">
      <c r="B66" t="s">
        <v>185</v>
      </c>
      <c r="D66" s="158">
        <v>7</v>
      </c>
      <c r="F66" s="158"/>
      <c r="H66" s="163"/>
      <c r="I66" s="163"/>
      <c r="J66" s="163"/>
      <c r="L66" s="626">
        <f t="shared" si="9"/>
        <v>-2563.209</v>
      </c>
      <c r="M66" s="155"/>
      <c r="N66" s="609" t="s">
        <v>186</v>
      </c>
      <c r="O66" s="155"/>
      <c r="P66" s="161">
        <v>-25869</v>
      </c>
      <c r="Q66" s="161"/>
      <c r="R66" s="161">
        <v>-12468</v>
      </c>
      <c r="S66" s="161">
        <v>-18157</v>
      </c>
      <c r="T66" s="161">
        <v>-846898</v>
      </c>
      <c r="U66" s="161">
        <v>-28944</v>
      </c>
      <c r="V66" s="161">
        <v>-1816</v>
      </c>
      <c r="W66" s="161"/>
      <c r="X66" s="161"/>
      <c r="Y66" s="161">
        <v>-250301</v>
      </c>
      <c r="Z66" s="161">
        <v>-19777</v>
      </c>
      <c r="AA66" s="161"/>
      <c r="AB66" s="161">
        <v>-11707</v>
      </c>
      <c r="AC66" s="161">
        <v>-54272</v>
      </c>
      <c r="AD66" s="161">
        <v>-182147</v>
      </c>
      <c r="AE66" s="161"/>
      <c r="AF66" s="161">
        <v>-43093</v>
      </c>
      <c r="AG66" s="161"/>
      <c r="AH66" s="161"/>
      <c r="AI66" s="161"/>
      <c r="AJ66" s="161"/>
      <c r="AK66" s="161"/>
      <c r="AL66" s="161">
        <v>-34380</v>
      </c>
      <c r="AM66" s="161">
        <v>-93297</v>
      </c>
      <c r="AN66" s="161">
        <v>-48074</v>
      </c>
      <c r="AO66" s="161">
        <v>-3613</v>
      </c>
      <c r="AP66" s="161"/>
      <c r="AQ66" s="161">
        <v>-18683</v>
      </c>
      <c r="AR66" s="161"/>
      <c r="AS66" s="161"/>
      <c r="AT66" s="161"/>
      <c r="AU66" s="161"/>
      <c r="AV66" s="161">
        <v>-59905</v>
      </c>
      <c r="AW66" s="161">
        <v>-16130</v>
      </c>
      <c r="AX66" s="161">
        <v>-13871</v>
      </c>
      <c r="AY66" s="161">
        <v>-65371</v>
      </c>
      <c r="AZ66" s="161">
        <v>-14204</v>
      </c>
      <c r="BA66" s="161">
        <v>-18073</v>
      </c>
      <c r="BB66" s="161">
        <v>-16062</v>
      </c>
      <c r="BC66" s="161"/>
      <c r="BD66" s="161">
        <v>-14361</v>
      </c>
      <c r="BE66" s="161">
        <v>-9313</v>
      </c>
      <c r="BF66" s="161">
        <v>-28911</v>
      </c>
      <c r="BG66" s="161">
        <v>-324156</v>
      </c>
      <c r="BH66" s="161">
        <v>-7359</v>
      </c>
      <c r="BI66" s="161">
        <v>-1521</v>
      </c>
      <c r="BJ66" s="161">
        <v>-84986</v>
      </c>
      <c r="BK66" s="161">
        <v>-79509</v>
      </c>
      <c r="BL66" s="161">
        <v>-385</v>
      </c>
      <c r="BM66" s="161">
        <v>-104002</v>
      </c>
      <c r="BN66" s="161">
        <v>-11594</v>
      </c>
      <c r="BO66" s="163"/>
      <c r="CQ66" s="836">
        <v>0.01139275366804759</v>
      </c>
      <c r="CR66" s="836">
        <v>0.06816447578294384</v>
      </c>
      <c r="CS66" s="836">
        <v>0.016273864579010644</v>
      </c>
      <c r="CT66" s="836">
        <v>0.018355852423665234</v>
      </c>
      <c r="CU66" s="836">
        <v>0.22645840155908137</v>
      </c>
      <c r="CV66" s="836">
        <v>0.025563813150388845</v>
      </c>
      <c r="CW66" s="836">
        <v>0.23749837188789694</v>
      </c>
      <c r="CX66" s="836">
        <v>0.0007484487372186731</v>
      </c>
      <c r="CY66" s="836">
        <v>0.13782523317408918</v>
      </c>
      <c r="CZ66" s="836">
        <v>0.0354706059787878</v>
      </c>
      <c r="DA66" s="836">
        <v>0.06902006741857201</v>
      </c>
      <c r="DB66" s="836">
        <v>0.18362606066165787</v>
      </c>
      <c r="DC66" s="836">
        <v>0.025360229926005905</v>
      </c>
      <c r="DD66" s="836">
        <v>0.0005467889589821186</v>
      </c>
      <c r="DE66" s="836">
        <v>0.014522484958712214</v>
      </c>
      <c r="DF66" s="836">
        <v>0.014894364909471198</v>
      </c>
      <c r="DG66" s="836">
        <v>0.022994376827382975</v>
      </c>
      <c r="DH66" s="836">
        <v>0.009477272657522726</v>
      </c>
      <c r="DI66" s="836">
        <v>0.001622105474041908</v>
      </c>
      <c r="DJ66" s="836">
        <v>0</v>
      </c>
      <c r="DK66" s="836">
        <v>0.2983754996309257</v>
      </c>
      <c r="DL66" s="836">
        <v>0.39018294288044025</v>
      </c>
      <c r="DM66" s="836">
        <v>0.0426068899208363</v>
      </c>
      <c r="DN66" s="836">
        <v>0.0015363959921452404</v>
      </c>
      <c r="DO66" s="836">
        <v>0.0334965555104625</v>
      </c>
      <c r="DP66" s="836">
        <v>0</v>
      </c>
      <c r="DQ66" s="836">
        <v>0.15909542726295756</v>
      </c>
      <c r="DR66" s="836">
        <v>0</v>
      </c>
      <c r="DS66" s="836">
        <v>0.01369814251031135</v>
      </c>
      <c r="DT66" s="836">
        <v>0</v>
      </c>
      <c r="DU66" s="836">
        <v>0.1641814921978455</v>
      </c>
      <c r="DV66" s="836">
        <v>0.27807397550863455</v>
      </c>
      <c r="DW66" s="836">
        <v>0.3192522827042113</v>
      </c>
      <c r="DX66" s="836">
        <v>0.07407474769740195</v>
      </c>
      <c r="DY66" s="836">
        <v>0.03863816866089067</v>
      </c>
      <c r="DZ66" s="836">
        <v>0.007519976804081756</v>
      </c>
      <c r="EA66" s="836">
        <v>0.2620596920603224</v>
      </c>
      <c r="EB66" s="836">
        <v>0.04102171495353503</v>
      </c>
      <c r="EC66" s="836">
        <v>0.02372738145290886</v>
      </c>
      <c r="ED66" s="836">
        <v>0.3067255144605846</v>
      </c>
      <c r="EE66" s="836">
        <v>0.09077101797722935</v>
      </c>
      <c r="EF66" s="836">
        <v>0.15068229676111314</v>
      </c>
      <c r="EG66" s="836">
        <v>0.07279469605445091</v>
      </c>
      <c r="EH66" s="836">
        <v>0.34240454470574994</v>
      </c>
      <c r="EI66" s="836">
        <v>0.0039468017098879754</v>
      </c>
      <c r="EJ66" s="836">
        <v>0.24558964861540783</v>
      </c>
      <c r="EK66" s="836">
        <v>0.059958907064434075</v>
      </c>
      <c r="EL66" s="836">
        <v>0.02758466327839773</v>
      </c>
      <c r="EM66" s="836">
        <v>0.01059468055717616</v>
      </c>
      <c r="EN66" s="836">
        <v>0.07293504922987437</v>
      </c>
      <c r="EO66" s="836">
        <v>0.00909020646257215</v>
      </c>
    </row>
    <row r="67" spans="4:67" ht="12.75">
      <c r="D67" s="158"/>
      <c r="F67" s="158"/>
      <c r="H67" s="163"/>
      <c r="I67" s="163"/>
      <c r="J67" s="163"/>
      <c r="L67" s="625"/>
      <c r="M67" s="155"/>
      <c r="N67" s="609"/>
      <c r="O67" s="155"/>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row>
    <row r="68" spans="2:67" ht="12.75">
      <c r="B68" t="s">
        <v>321</v>
      </c>
      <c r="D68" s="158"/>
      <c r="F68" s="158" t="s">
        <v>564</v>
      </c>
      <c r="H68" s="616">
        <f>'HF-10'!L63</f>
        <v>64484</v>
      </c>
      <c r="I68" s="163"/>
      <c r="J68" s="161">
        <f>+H68-L68</f>
        <v>3023.921000000002</v>
      </c>
      <c r="L68" s="626">
        <f>SUM(L65:L67)</f>
        <v>61460.079</v>
      </c>
      <c r="M68" s="155"/>
      <c r="N68" s="609"/>
      <c r="O68" s="155"/>
      <c r="P68" s="161">
        <f aca="true" t="shared" si="17" ref="P68:BN68">SUM(P65:P67)</f>
        <v>1362547</v>
      </c>
      <c r="Q68" s="626">
        <f t="shared" si="17"/>
        <v>283561</v>
      </c>
      <c r="R68" s="626">
        <f t="shared" si="17"/>
        <v>1404808</v>
      </c>
      <c r="S68" s="626">
        <f t="shared" si="17"/>
        <v>420841</v>
      </c>
      <c r="T68" s="626">
        <f t="shared" si="17"/>
        <v>6392238</v>
      </c>
      <c r="U68" s="626">
        <f t="shared" si="17"/>
        <v>1541006</v>
      </c>
      <c r="V68" s="626">
        <f t="shared" si="17"/>
        <v>290884</v>
      </c>
      <c r="W68" s="626">
        <f t="shared" si="17"/>
        <v>65972</v>
      </c>
      <c r="X68" s="626">
        <f t="shared" si="17"/>
        <v>0</v>
      </c>
      <c r="Y68" s="626">
        <f t="shared" si="17"/>
        <v>3963947</v>
      </c>
      <c r="Z68" s="626">
        <f t="shared" si="17"/>
        <v>991973</v>
      </c>
      <c r="AA68" s="626">
        <f t="shared" si="17"/>
        <v>455659</v>
      </c>
      <c r="AB68" s="626">
        <f t="shared" si="17"/>
        <v>294809</v>
      </c>
      <c r="AC68" s="626">
        <f t="shared" si="17"/>
        <v>2380493</v>
      </c>
      <c r="AD68" s="626">
        <f t="shared" si="17"/>
        <v>1204803</v>
      </c>
      <c r="AE68" s="626">
        <f t="shared" si="17"/>
        <v>1107943</v>
      </c>
      <c r="AF68" s="626">
        <f t="shared" si="17"/>
        <v>685014</v>
      </c>
      <c r="AG68" s="626">
        <f t="shared" si="17"/>
        <v>346484</v>
      </c>
      <c r="AH68" s="626">
        <f t="shared" si="17"/>
        <v>837246</v>
      </c>
      <c r="AI68" s="626">
        <f t="shared" si="17"/>
        <v>274398</v>
      </c>
      <c r="AJ68" s="626">
        <f t="shared" si="17"/>
        <v>989477</v>
      </c>
      <c r="AK68" s="626">
        <f t="shared" si="17"/>
        <v>1099445</v>
      </c>
      <c r="AL68" s="626">
        <f t="shared" si="17"/>
        <v>1698825</v>
      </c>
      <c r="AM68" s="626">
        <f t="shared" si="17"/>
        <v>2645160</v>
      </c>
      <c r="AN68" s="626">
        <f t="shared" si="17"/>
        <v>448604</v>
      </c>
      <c r="AO68" s="626">
        <f t="shared" si="17"/>
        <v>1230975</v>
      </c>
      <c r="AP68" s="626">
        <f t="shared" si="17"/>
        <v>215002</v>
      </c>
      <c r="AQ68" s="626">
        <f t="shared" si="17"/>
        <v>694069</v>
      </c>
      <c r="AR68" s="626">
        <f t="shared" si="17"/>
        <v>617846</v>
      </c>
      <c r="AS68" s="626">
        <f t="shared" si="17"/>
        <v>274212</v>
      </c>
      <c r="AT68" s="626">
        <f t="shared" si="17"/>
        <v>1483327</v>
      </c>
      <c r="AU68" s="626">
        <f t="shared" si="17"/>
        <v>504808</v>
      </c>
      <c r="AV68" s="626">
        <f t="shared" si="17"/>
        <v>5965493</v>
      </c>
      <c r="AW68" s="626">
        <f t="shared" si="17"/>
        <v>731876</v>
      </c>
      <c r="AX68" s="626">
        <f t="shared" si="17"/>
        <v>181573</v>
      </c>
      <c r="AY68" s="626">
        <f t="shared" si="17"/>
        <v>2038131</v>
      </c>
      <c r="AZ68" s="626">
        <f t="shared" si="17"/>
        <v>340686</v>
      </c>
      <c r="BA68" s="626">
        <f t="shared" si="17"/>
        <v>867168</v>
      </c>
      <c r="BB68" s="626">
        <f t="shared" si="17"/>
        <v>1792863</v>
      </c>
      <c r="BC68" s="626">
        <f t="shared" si="17"/>
        <v>101472</v>
      </c>
      <c r="BD68" s="626">
        <f t="shared" si="17"/>
        <v>363503</v>
      </c>
      <c r="BE68" s="626">
        <f t="shared" si="17"/>
        <v>274105</v>
      </c>
      <c r="BF68" s="626">
        <f t="shared" si="17"/>
        <v>457587</v>
      </c>
      <c r="BG68" s="626">
        <f t="shared" si="17"/>
        <v>5442218</v>
      </c>
      <c r="BH68" s="626">
        <f t="shared" si="17"/>
        <v>385593</v>
      </c>
      <c r="BI68" s="626">
        <f t="shared" si="17"/>
        <v>134819</v>
      </c>
      <c r="BJ68" s="626">
        <f t="shared" si="17"/>
        <v>1346913</v>
      </c>
      <c r="BK68" s="626">
        <f t="shared" si="17"/>
        <v>1856873</v>
      </c>
      <c r="BL68" s="626">
        <f t="shared" si="17"/>
        <v>274705</v>
      </c>
      <c r="BM68" s="626">
        <f t="shared" si="17"/>
        <v>2562357</v>
      </c>
      <c r="BN68" s="626">
        <f t="shared" si="17"/>
        <v>135768</v>
      </c>
      <c r="BO68" s="163"/>
    </row>
    <row r="69" spans="4:67" ht="12.75">
      <c r="D69" s="158"/>
      <c r="F69" s="158"/>
      <c r="L69" s="609"/>
      <c r="M69" s="155"/>
      <c r="N69" s="609"/>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63"/>
    </row>
    <row r="70" spans="1:67" ht="12.75">
      <c r="A70" t="s">
        <v>187</v>
      </c>
      <c r="D70" s="158"/>
      <c r="F70" s="158"/>
      <c r="H70" s="616">
        <f>+H58+H63+H68</f>
        <v>171752.597</v>
      </c>
      <c r="I70" s="651"/>
      <c r="J70" s="161">
        <f>+H70-L70</f>
        <v>-7642.04800000001</v>
      </c>
      <c r="L70" s="616">
        <f>+L58+L63+L68</f>
        <v>179394.64500000002</v>
      </c>
      <c r="M70" s="155"/>
      <c r="N70" s="609"/>
      <c r="O70" s="155"/>
      <c r="P70" s="616">
        <f>+P58+P63+P68</f>
        <v>3043934.3809899585</v>
      </c>
      <c r="Q70" s="616">
        <f aca="true" t="shared" si="18" ref="Q70:BN70">+Q58+Q63+Q68</f>
        <v>1005683.0946867636</v>
      </c>
      <c r="R70" s="616">
        <f t="shared" si="18"/>
        <v>2959851.9922987446</v>
      </c>
      <c r="S70" s="616">
        <f t="shared" si="18"/>
        <v>1475057.7752226794</v>
      </c>
      <c r="T70" s="616">
        <f t="shared" si="18"/>
        <v>15181604.179463323</v>
      </c>
      <c r="U70" s="616">
        <f t="shared" si="18"/>
        <v>2967986.2861375622</v>
      </c>
      <c r="V70" s="616">
        <f t="shared" si="18"/>
        <v>1538371.9911359262</v>
      </c>
      <c r="W70" s="616">
        <f t="shared" si="18"/>
        <v>751809.4749396723</v>
      </c>
      <c r="X70" s="616">
        <f t="shared" si="18"/>
        <v>337980.31409718643</v>
      </c>
      <c r="Y70" s="616">
        <f t="shared" si="18"/>
        <v>11763638.11584104</v>
      </c>
      <c r="Z70" s="616">
        <f t="shared" si="18"/>
        <v>3918801.3813722013</v>
      </c>
      <c r="AA70" s="616">
        <f t="shared" si="18"/>
        <v>800526.1172233478</v>
      </c>
      <c r="AB70" s="616">
        <f t="shared" si="18"/>
        <v>933022.3401980127</v>
      </c>
      <c r="AC70" s="616">
        <f t="shared" si="18"/>
        <v>7189338.432844848</v>
      </c>
      <c r="AD70" s="616">
        <f t="shared" si="18"/>
        <v>4512131.883993495</v>
      </c>
      <c r="AE70" s="616">
        <f t="shared" si="18"/>
        <v>2015013.0509414533</v>
      </c>
      <c r="AF70" s="616">
        <f t="shared" si="18"/>
        <v>1964804.6488439606</v>
      </c>
      <c r="AG70" s="616">
        <f t="shared" si="18"/>
        <v>2572937.297723741</v>
      </c>
      <c r="AH70" s="616">
        <f t="shared" si="18"/>
        <v>2793012.8860611133</v>
      </c>
      <c r="AI70" s="616">
        <f t="shared" si="18"/>
        <v>842465.5316223911</v>
      </c>
      <c r="AJ70" s="616">
        <f t="shared" si="18"/>
        <v>3103402.226385298</v>
      </c>
      <c r="AK70" s="616">
        <f t="shared" si="18"/>
        <v>3796070.9695887365</v>
      </c>
      <c r="AL70" s="616">
        <f t="shared" si="18"/>
        <v>4968163.770539568</v>
      </c>
      <c r="AM70" s="616">
        <f t="shared" si="18"/>
        <v>4205818.8052108</v>
      </c>
      <c r="AN70" s="616">
        <f t="shared" si="18"/>
        <v>2019583.5275468547</v>
      </c>
      <c r="AO70" s="616">
        <f t="shared" si="18"/>
        <v>4966964.691368109</v>
      </c>
      <c r="AP70" s="616">
        <f t="shared" si="18"/>
        <v>827748.4551699884</v>
      </c>
      <c r="AQ70" s="616">
        <f t="shared" si="18"/>
        <v>1915250.4740646796</v>
      </c>
      <c r="AR70" s="616">
        <f t="shared" si="18"/>
        <v>1702497.9782009735</v>
      </c>
      <c r="AS70" s="616">
        <f t="shared" si="18"/>
        <v>950772.5603315979</v>
      </c>
      <c r="AT70" s="616">
        <f t="shared" si="18"/>
        <v>5411313.657878748</v>
      </c>
      <c r="AU70" s="616">
        <f t="shared" si="18"/>
        <v>1347607.0019373808</v>
      </c>
      <c r="AV70" s="616">
        <f t="shared" si="18"/>
        <v>13255675.419263624</v>
      </c>
      <c r="AW70" s="616">
        <f t="shared" si="18"/>
        <v>4029380.989186775</v>
      </c>
      <c r="AX70" s="616">
        <f t="shared" si="18"/>
        <v>563201.6129668092</v>
      </c>
      <c r="AY70" s="616">
        <f t="shared" si="18"/>
        <v>5425161.807026157</v>
      </c>
      <c r="AZ70" s="616">
        <f t="shared" si="18"/>
        <v>1643651.9525786708</v>
      </c>
      <c r="BA70" s="616">
        <f t="shared" si="18"/>
        <v>2627409.317483263</v>
      </c>
      <c r="BB70" s="616">
        <f t="shared" si="18"/>
        <v>7646873.219298392</v>
      </c>
      <c r="BC70" s="616">
        <f t="shared" si="18"/>
        <v>602591.9713907149</v>
      </c>
      <c r="BD70" s="616">
        <f t="shared" si="18"/>
        <v>1859166.1789327224</v>
      </c>
      <c r="BE70" s="616">
        <f t="shared" si="18"/>
        <v>682352.0037442704</v>
      </c>
      <c r="BF70" s="616">
        <f t="shared" si="18"/>
        <v>1859565.1968326843</v>
      </c>
      <c r="BG70" s="616">
        <f t="shared" si="18"/>
        <v>18337756.774770744</v>
      </c>
      <c r="BH70" s="616">
        <f t="shared" si="18"/>
        <v>1524454.975955021</v>
      </c>
      <c r="BI70" s="616">
        <f t="shared" si="18"/>
        <v>483769.7070081461</v>
      </c>
      <c r="BJ70" s="616">
        <f t="shared" si="18"/>
        <v>4286684.745043438</v>
      </c>
      <c r="BK70" s="616">
        <f t="shared" si="18"/>
        <v>4340827.625672281</v>
      </c>
      <c r="BL70" s="616">
        <f t="shared" si="18"/>
        <v>1348559.9863126704</v>
      </c>
      <c r="BM70" s="616">
        <f t="shared" si="18"/>
        <v>4466403.825016388</v>
      </c>
      <c r="BN70" s="616">
        <f t="shared" si="18"/>
        <v>627992.3976570725</v>
      </c>
      <c r="BO70" s="155"/>
    </row>
    <row r="71" spans="4:67" ht="12.75">
      <c r="D71" s="158"/>
      <c r="F71" s="158"/>
      <c r="L71" s="155"/>
      <c r="M71" s="155"/>
      <c r="N71" s="609"/>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row>
    <row r="72" spans="1:67" ht="12.75">
      <c r="A72" t="s">
        <v>189</v>
      </c>
      <c r="D72" s="158"/>
      <c r="F72" s="158"/>
      <c r="L72" s="155"/>
      <c r="M72" s="155"/>
      <c r="N72" s="609"/>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row>
    <row r="73" spans="2:67" ht="13.5" thickBot="1">
      <c r="B73" t="s">
        <v>187</v>
      </c>
      <c r="D73" s="158"/>
      <c r="F73" s="158"/>
      <c r="H73" s="647">
        <f>+H50-H70</f>
        <v>26557.7398312476</v>
      </c>
      <c r="I73" s="619"/>
      <c r="J73" s="276">
        <f>+H73-L73</f>
        <v>9246.84449697219</v>
      </c>
      <c r="K73" s="482"/>
      <c r="L73" s="647">
        <f>+L50-L70</f>
        <v>17310.89533427541</v>
      </c>
      <c r="M73" s="155"/>
      <c r="N73" s="609"/>
      <c r="O73" s="155"/>
      <c r="P73" s="647">
        <f aca="true" t="shared" si="19" ref="P73:AU73">+P50-P70</f>
        <v>-657260.9604546996</v>
      </c>
      <c r="Q73" s="647">
        <f t="shared" si="19"/>
        <v>-741787.4542461757</v>
      </c>
      <c r="R73" s="647">
        <f t="shared" si="19"/>
        <v>293439.01555052726</v>
      </c>
      <c r="S73" s="647">
        <f t="shared" si="19"/>
        <v>144399.93525828817</v>
      </c>
      <c r="T73" s="647">
        <f t="shared" si="19"/>
        <v>9591215.660002258</v>
      </c>
      <c r="U73" s="647">
        <f t="shared" si="19"/>
        <v>-473150.63694604393</v>
      </c>
      <c r="V73" s="647">
        <f t="shared" si="19"/>
        <v>536104.9288942832</v>
      </c>
      <c r="W73" s="647">
        <f t="shared" si="19"/>
        <v>-207286.40652074106</v>
      </c>
      <c r="X73" s="647">
        <f t="shared" si="19"/>
        <v>-188866.64487615236</v>
      </c>
      <c r="Y73" s="647">
        <f t="shared" si="19"/>
        <v>3876627.122789176</v>
      </c>
      <c r="Z73" s="647">
        <f t="shared" si="19"/>
        <v>890269.2280300828</v>
      </c>
      <c r="AA73" s="647">
        <f t="shared" si="19"/>
        <v>-155951.74692885694</v>
      </c>
      <c r="AB73" s="647">
        <f t="shared" si="19"/>
        <v>47319.00077526667</v>
      </c>
      <c r="AC73" s="647">
        <f t="shared" si="19"/>
        <v>1775736.7564327372</v>
      </c>
      <c r="AD73" s="647">
        <f t="shared" si="19"/>
        <v>474696.2895511035</v>
      </c>
      <c r="AE73" s="647">
        <f t="shared" si="19"/>
        <v>-244232.55168567784</v>
      </c>
      <c r="AF73" s="647">
        <f t="shared" si="19"/>
        <v>-460484.8678419383</v>
      </c>
      <c r="AG73" s="647">
        <f t="shared" si="19"/>
        <v>-28956.005820114166</v>
      </c>
      <c r="AH73" s="647">
        <f t="shared" si="19"/>
        <v>-596314.4136829474</v>
      </c>
      <c r="AI73" s="647">
        <f t="shared" si="19"/>
        <v>-4368.479556682403</v>
      </c>
      <c r="AJ73" s="647">
        <f t="shared" si="19"/>
        <v>1121419.4045131262</v>
      </c>
      <c r="AK73" s="647">
        <f t="shared" si="19"/>
        <v>-584545.911268461</v>
      </c>
      <c r="AL73" s="647">
        <f t="shared" si="19"/>
        <v>892340.4741582349</v>
      </c>
      <c r="AM73" s="647">
        <f t="shared" si="19"/>
        <v>-1353861.5677577616</v>
      </c>
      <c r="AN73" s="647">
        <f t="shared" si="19"/>
        <v>-317635.0355809601</v>
      </c>
      <c r="AO73" s="647">
        <f t="shared" si="19"/>
        <v>-2247299.450020145</v>
      </c>
      <c r="AP73" s="647">
        <f t="shared" si="19"/>
        <v>-215790.518614584</v>
      </c>
      <c r="AQ73" s="647">
        <f t="shared" si="19"/>
        <v>-902219.8837255266</v>
      </c>
      <c r="AR73" s="647">
        <f t="shared" si="19"/>
        <v>238511.24613990122</v>
      </c>
      <c r="AS73" s="647">
        <f t="shared" si="19"/>
        <v>-231187.54746550112</v>
      </c>
      <c r="AT73" s="647">
        <f t="shared" si="19"/>
        <v>372447.0104524549</v>
      </c>
      <c r="AU73" s="647">
        <f t="shared" si="19"/>
        <v>-22290.674946463434</v>
      </c>
      <c r="AV73" s="647">
        <f aca="true" t="shared" si="20" ref="AV73:BN73">+AV50-AV70</f>
        <v>3463906.5634116866</v>
      </c>
      <c r="AW73" s="647">
        <f t="shared" si="20"/>
        <v>764832.1763988324</v>
      </c>
      <c r="AX73" s="647">
        <f t="shared" si="20"/>
        <v>-118734.6337425881</v>
      </c>
      <c r="AY73" s="647">
        <f t="shared" si="20"/>
        <v>571567.0296577634</v>
      </c>
      <c r="AZ73" s="647">
        <f t="shared" si="20"/>
        <v>375934.7238332194</v>
      </c>
      <c r="BA73" s="647">
        <f t="shared" si="20"/>
        <v>-1261626.4988416575</v>
      </c>
      <c r="BB73" s="647">
        <f t="shared" si="20"/>
        <v>482959.61331295036</v>
      </c>
      <c r="BC73" s="647">
        <f t="shared" si="20"/>
        <v>-47553.90003236302</v>
      </c>
      <c r="BD73" s="647">
        <f t="shared" si="20"/>
        <v>299757.3828231592</v>
      </c>
      <c r="BE73" s="647">
        <f t="shared" si="20"/>
        <v>-224539.80158044316</v>
      </c>
      <c r="BF73" s="647">
        <f t="shared" si="20"/>
        <v>1742620.408434955</v>
      </c>
      <c r="BG73" s="647">
        <f t="shared" si="20"/>
        <v>2263230.8704533353</v>
      </c>
      <c r="BH73" s="647">
        <f t="shared" si="20"/>
        <v>-259990.09316440276</v>
      </c>
      <c r="BI73" s="647">
        <f t="shared" si="20"/>
        <v>-44542.59313302382</v>
      </c>
      <c r="BJ73" s="647">
        <f t="shared" si="20"/>
        <v>203820.60221825913</v>
      </c>
      <c r="BK73" s="647">
        <f t="shared" si="20"/>
        <v>-547673.9583213744</v>
      </c>
      <c r="BL73" s="647">
        <f t="shared" si="20"/>
        <v>622970.5588419279</v>
      </c>
      <c r="BM73" s="647">
        <f t="shared" si="20"/>
        <v>-1412015.4433139507</v>
      </c>
      <c r="BN73" s="647">
        <f t="shared" si="20"/>
        <v>-185062.98758883716</v>
      </c>
      <c r="BO73" s="155"/>
    </row>
    <row r="74" spans="4:67" ht="13.5" thickTop="1">
      <c r="D74" s="158"/>
      <c r="F74" s="158"/>
      <c r="M74" s="155"/>
      <c r="N74" s="609"/>
      <c r="O74" s="155"/>
      <c r="BO74" s="155"/>
    </row>
    <row r="75" spans="1:67" ht="12.75">
      <c r="A75" t="s">
        <v>1278</v>
      </c>
      <c r="D75" s="158"/>
      <c r="F75" s="158"/>
      <c r="H75" s="155"/>
      <c r="I75" s="155"/>
      <c r="J75" s="155"/>
      <c r="L75" s="155"/>
      <c r="M75" s="155"/>
      <c r="N75" s="609"/>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row>
    <row r="76" spans="2:67" ht="13.5" thickBot="1">
      <c r="B76" t="s">
        <v>1280</v>
      </c>
      <c r="D76" s="158"/>
      <c r="F76" s="158"/>
      <c r="H76" s="417">
        <f>+H50/H70</f>
        <v>1.1546278792584872</v>
      </c>
      <c r="I76" s="612"/>
      <c r="J76" s="612"/>
      <c r="L76" s="417">
        <f>+L50/L70</f>
        <v>1.0964961653915333</v>
      </c>
      <c r="M76" s="155"/>
      <c r="N76" s="609"/>
      <c r="O76" s="155"/>
      <c r="P76" s="417">
        <f aca="true" t="shared" si="21" ref="P76:AU76">+P50/P70</f>
        <v>0.7840751875075103</v>
      </c>
      <c r="Q76" s="417">
        <f t="shared" si="21"/>
        <v>0.2624043715508438</v>
      </c>
      <c r="R76" s="417">
        <f t="shared" si="21"/>
        <v>1.0991397597967831</v>
      </c>
      <c r="S76" s="417">
        <f t="shared" si="21"/>
        <v>1.0978944267023636</v>
      </c>
      <c r="T76" s="417">
        <f t="shared" si="21"/>
        <v>1.6317656254651023</v>
      </c>
      <c r="U76" s="417">
        <f t="shared" si="21"/>
        <v>0.8405819328896609</v>
      </c>
      <c r="V76" s="417">
        <f t="shared" si="21"/>
        <v>1.3484884878191432</v>
      </c>
      <c r="W76" s="417">
        <f t="shared" si="21"/>
        <v>0.7242833278506174</v>
      </c>
      <c r="X76" s="417">
        <f t="shared" si="21"/>
        <v>0.44119039778795033</v>
      </c>
      <c r="Y76" s="417">
        <f t="shared" si="21"/>
        <v>1.3295432148298467</v>
      </c>
      <c r="Z76" s="417">
        <f t="shared" si="21"/>
        <v>1.2271789614707005</v>
      </c>
      <c r="AA76" s="417">
        <f t="shared" si="21"/>
        <v>0.8051884334894895</v>
      </c>
      <c r="AB76" s="417">
        <f t="shared" si="21"/>
        <v>1.0507158282675464</v>
      </c>
      <c r="AC76" s="417">
        <f t="shared" si="21"/>
        <v>1.2469958498990945</v>
      </c>
      <c r="AD76" s="417">
        <f t="shared" si="21"/>
        <v>1.1052044358975983</v>
      </c>
      <c r="AE76" s="417">
        <f t="shared" si="21"/>
        <v>0.8787935633610077</v>
      </c>
      <c r="AF76" s="417">
        <f t="shared" si="21"/>
        <v>0.765633256154562</v>
      </c>
      <c r="AG76" s="417">
        <f t="shared" si="21"/>
        <v>0.9887459341330505</v>
      </c>
      <c r="AH76" s="417">
        <f t="shared" si="21"/>
        <v>0.7864977935981139</v>
      </c>
      <c r="AI76" s="417">
        <f t="shared" si="21"/>
        <v>0.9948146489171258</v>
      </c>
      <c r="AJ76" s="417">
        <f t="shared" si="21"/>
        <v>1.3613516143601225</v>
      </c>
      <c r="AK76" s="417">
        <f t="shared" si="21"/>
        <v>0.8460129128376674</v>
      </c>
      <c r="AL76" s="417">
        <f t="shared" si="21"/>
        <v>1.1796117268616775</v>
      </c>
      <c r="AM76" s="417">
        <f t="shared" si="21"/>
        <v>0.678097980331346</v>
      </c>
      <c r="AN76" s="417">
        <f t="shared" si="21"/>
        <v>0.8427225062749523</v>
      </c>
      <c r="AO76" s="417">
        <f t="shared" si="21"/>
        <v>0.5475507498723239</v>
      </c>
      <c r="AP76" s="417">
        <f t="shared" si="21"/>
        <v>0.7393042327451174</v>
      </c>
      <c r="AQ76" s="417">
        <f t="shared" si="21"/>
        <v>0.5289285156469524</v>
      </c>
      <c r="AR76" s="417">
        <f t="shared" si="21"/>
        <v>1.1400948777583486</v>
      </c>
      <c r="AS76" s="417">
        <f t="shared" si="21"/>
        <v>0.7568424278200976</v>
      </c>
      <c r="AT76" s="417">
        <f t="shared" si="21"/>
        <v>1.0688274666744146</v>
      </c>
      <c r="AU76" s="417">
        <f t="shared" si="21"/>
        <v>0.9834590686198444</v>
      </c>
      <c r="AV76" s="417">
        <f aca="true" t="shared" si="22" ref="AV76:BN76">+AV50/AV70</f>
        <v>1.26131498047831</v>
      </c>
      <c r="AW76" s="417">
        <f t="shared" si="22"/>
        <v>1.1898138146904778</v>
      </c>
      <c r="AX76" s="417">
        <f t="shared" si="22"/>
        <v>0.7891791660234726</v>
      </c>
      <c r="AY76" s="417">
        <f t="shared" si="22"/>
        <v>1.1053548354848188</v>
      </c>
      <c r="AZ76" s="417">
        <f t="shared" si="22"/>
        <v>1.228719178195498</v>
      </c>
      <c r="BA76" s="417">
        <f t="shared" si="22"/>
        <v>0.5198211064996369</v>
      </c>
      <c r="BB76" s="417">
        <f t="shared" si="22"/>
        <v>1.0631577900486315</v>
      </c>
      <c r="BC76" s="417">
        <f t="shared" si="22"/>
        <v>0.9210844115254075</v>
      </c>
      <c r="BD76" s="417">
        <f t="shared" si="22"/>
        <v>1.1612321621487536</v>
      </c>
      <c r="BE76" s="417">
        <f t="shared" si="22"/>
        <v>0.6709325973275878</v>
      </c>
      <c r="BF76" s="417">
        <f t="shared" si="22"/>
        <v>1.9371117567714666</v>
      </c>
      <c r="BG76" s="417">
        <f t="shared" si="22"/>
        <v>1.1234191781607175</v>
      </c>
      <c r="BH76" s="417">
        <f t="shared" si="22"/>
        <v>0.8294537409991217</v>
      </c>
      <c r="BI76" s="417">
        <f t="shared" si="22"/>
        <v>0.9079260390062543</v>
      </c>
      <c r="BJ76" s="417">
        <f t="shared" si="22"/>
        <v>1.047547373866</v>
      </c>
      <c r="BK76" s="417">
        <f t="shared" si="22"/>
        <v>0.8738319036023565</v>
      </c>
      <c r="BL76" s="417">
        <f t="shared" si="22"/>
        <v>1.4619524271555016</v>
      </c>
      <c r="BM76" s="417">
        <f t="shared" si="22"/>
        <v>0.6838585361661135</v>
      </c>
      <c r="BN76" s="417">
        <f t="shared" si="22"/>
        <v>0.7053101466207646</v>
      </c>
      <c r="BO76" s="155"/>
    </row>
    <row r="77" spans="4:67" ht="13.5" thickTop="1">
      <c r="D77" s="158"/>
      <c r="F77" s="158"/>
      <c r="H77" s="612"/>
      <c r="I77" s="612"/>
      <c r="J77" s="612"/>
      <c r="L77" s="612"/>
      <c r="M77" s="155"/>
      <c r="N77" s="609"/>
      <c r="O77" s="155"/>
      <c r="P77" s="612"/>
      <c r="Q77" s="612"/>
      <c r="R77" s="612"/>
      <c r="S77" s="612"/>
      <c r="T77" s="612"/>
      <c r="U77" s="612"/>
      <c r="V77" s="612"/>
      <c r="W77" s="612"/>
      <c r="X77" s="612"/>
      <c r="Y77" s="612"/>
      <c r="Z77" s="612"/>
      <c r="AA77" s="612"/>
      <c r="AB77" s="612"/>
      <c r="AC77" s="612"/>
      <c r="AD77" s="612"/>
      <c r="AE77" s="612"/>
      <c r="AF77" s="612"/>
      <c r="AG77" s="612"/>
      <c r="AH77" s="612"/>
      <c r="AI77" s="612"/>
      <c r="AJ77" s="612"/>
      <c r="AK77" s="612"/>
      <c r="AL77" s="612"/>
      <c r="AM77" s="612"/>
      <c r="AN77" s="612"/>
      <c r="AO77" s="612"/>
      <c r="AP77" s="612"/>
      <c r="AQ77" s="612"/>
      <c r="AR77" s="612"/>
      <c r="AS77" s="612"/>
      <c r="AT77" s="612"/>
      <c r="AU77" s="612"/>
      <c r="AV77" s="612"/>
      <c r="AW77" s="612"/>
      <c r="AX77" s="612"/>
      <c r="AY77" s="612"/>
      <c r="AZ77" s="612"/>
      <c r="BA77" s="612"/>
      <c r="BB77" s="612"/>
      <c r="BC77" s="612"/>
      <c r="BD77" s="612"/>
      <c r="BE77" s="612"/>
      <c r="BF77" s="612"/>
      <c r="BG77" s="612"/>
      <c r="BH77" s="612"/>
      <c r="BI77" s="612"/>
      <c r="BJ77" s="612"/>
      <c r="BK77" s="612"/>
      <c r="BL77" s="612"/>
      <c r="BM77" s="612"/>
      <c r="BN77" s="612"/>
      <c r="BO77" s="155"/>
    </row>
    <row r="78" spans="1:67" ht="13.5" thickBot="1">
      <c r="A78" t="s">
        <v>63</v>
      </c>
      <c r="D78" s="158"/>
      <c r="F78" s="158" t="s">
        <v>685</v>
      </c>
      <c r="H78" s="789">
        <f>SUM(P78:BO78)/1000</f>
        <v>301579.895</v>
      </c>
      <c r="I78" s="612"/>
      <c r="J78" s="612"/>
      <c r="K78" s="612"/>
      <c r="L78" s="790">
        <f>+H78</f>
        <v>301579.895</v>
      </c>
      <c r="M78" s="612"/>
      <c r="N78" s="158" t="s">
        <v>685</v>
      </c>
      <c r="O78" s="612"/>
      <c r="P78" s="789">
        <v>4637904</v>
      </c>
      <c r="Q78" s="789">
        <v>682297</v>
      </c>
      <c r="R78" s="789">
        <v>6362241</v>
      </c>
      <c r="S78" s="789">
        <v>2842194</v>
      </c>
      <c r="T78" s="789">
        <v>36226122</v>
      </c>
      <c r="U78" s="789">
        <v>4842259</v>
      </c>
      <c r="V78" s="789">
        <v>3488633</v>
      </c>
      <c r="W78" s="789">
        <v>864896</v>
      </c>
      <c r="X78" s="789">
        <v>586409</v>
      </c>
      <c r="Y78" s="789">
        <v>18277888</v>
      </c>
      <c r="Z78" s="789">
        <v>9533761</v>
      </c>
      <c r="AA78" s="789">
        <v>1276832</v>
      </c>
      <c r="AB78" s="789">
        <v>1499245</v>
      </c>
      <c r="AC78" s="789">
        <v>12779417</v>
      </c>
      <c r="AD78" s="789">
        <v>6346113</v>
      </c>
      <c r="AE78" s="789">
        <v>2978719</v>
      </c>
      <c r="AF78" s="789">
        <v>2775586</v>
      </c>
      <c r="AG78" s="789">
        <v>4256278</v>
      </c>
      <c r="AH78" s="789">
        <v>4376122</v>
      </c>
      <c r="AI78" s="789">
        <v>1317308</v>
      </c>
      <c r="AJ78" s="789">
        <v>5634242</v>
      </c>
      <c r="AK78" s="789">
        <v>6499275</v>
      </c>
      <c r="AL78" s="789">
        <v>10050847</v>
      </c>
      <c r="AM78" s="789">
        <v>5191206</v>
      </c>
      <c r="AN78" s="789">
        <v>2921723</v>
      </c>
      <c r="AO78" s="789">
        <v>5909824</v>
      </c>
      <c r="AP78" s="789">
        <v>957225</v>
      </c>
      <c r="AQ78" s="789">
        <v>1769912</v>
      </c>
      <c r="AR78" s="789">
        <v>2567752</v>
      </c>
      <c r="AS78" s="789">
        <v>1317343</v>
      </c>
      <c r="AT78" s="789">
        <v>8636043</v>
      </c>
      <c r="AU78" s="789">
        <v>1968731</v>
      </c>
      <c r="AV78" s="789">
        <v>19422777</v>
      </c>
      <c r="AW78" s="789">
        <v>9064074</v>
      </c>
      <c r="AX78" s="789">
        <v>638202</v>
      </c>
      <c r="AY78" s="789">
        <v>11520815</v>
      </c>
      <c r="AZ78" s="789">
        <v>3612186</v>
      </c>
      <c r="BA78" s="789">
        <v>3732957</v>
      </c>
      <c r="BB78" s="789">
        <v>12522531</v>
      </c>
      <c r="BC78" s="789">
        <v>1055009</v>
      </c>
      <c r="BD78" s="789">
        <v>4424232</v>
      </c>
      <c r="BE78" s="789">
        <v>797035</v>
      </c>
      <c r="BF78" s="789">
        <v>6172862</v>
      </c>
      <c r="BG78" s="789">
        <v>23837701</v>
      </c>
      <c r="BH78" s="789">
        <v>2663796</v>
      </c>
      <c r="BI78" s="789">
        <v>620460</v>
      </c>
      <c r="BJ78" s="789">
        <v>7719749</v>
      </c>
      <c r="BK78" s="789">
        <v>6464979</v>
      </c>
      <c r="BL78" s="789">
        <v>1811198</v>
      </c>
      <c r="BM78" s="789">
        <v>5601571</v>
      </c>
      <c r="BN78" s="789">
        <v>523414</v>
      </c>
      <c r="BO78" s="788"/>
    </row>
    <row r="79" spans="4:67" ht="13.5" thickTop="1">
      <c r="D79" s="158"/>
      <c r="F79" s="158"/>
      <c r="H79" s="612"/>
      <c r="I79" s="612"/>
      <c r="J79" s="612"/>
      <c r="L79" s="612"/>
      <c r="M79" s="155"/>
      <c r="N79" s="609"/>
      <c r="O79" s="155"/>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612"/>
      <c r="AP79" s="612"/>
      <c r="AQ79" s="612"/>
      <c r="AR79" s="612"/>
      <c r="AS79" s="612"/>
      <c r="AT79" s="612"/>
      <c r="AU79" s="612"/>
      <c r="AV79" s="612"/>
      <c r="AW79" s="612"/>
      <c r="AX79" s="612"/>
      <c r="AY79" s="612"/>
      <c r="AZ79" s="612"/>
      <c r="BA79" s="612"/>
      <c r="BB79" s="612"/>
      <c r="BC79" s="612"/>
      <c r="BD79" s="612"/>
      <c r="BE79" s="612"/>
      <c r="BF79" s="612"/>
      <c r="BG79" s="612"/>
      <c r="BH79" s="612"/>
      <c r="BI79" s="612"/>
      <c r="BJ79" s="612"/>
      <c r="BK79" s="612"/>
      <c r="BL79" s="612"/>
      <c r="BM79" s="612"/>
      <c r="BN79" s="612"/>
      <c r="BO79" s="155"/>
    </row>
    <row r="80" spans="1:66" ht="13.5" thickBot="1">
      <c r="A80" t="s">
        <v>62</v>
      </c>
      <c r="D80" s="158"/>
      <c r="F80" s="158" t="s">
        <v>686</v>
      </c>
      <c r="H80" s="833">
        <v>3029822</v>
      </c>
      <c r="I80" s="612"/>
      <c r="J80" s="612"/>
      <c r="L80" s="790">
        <f>+H80</f>
        <v>3029822</v>
      </c>
      <c r="M80" s="155"/>
      <c r="N80" s="158" t="s">
        <v>686</v>
      </c>
      <c r="O80" s="155"/>
      <c r="P80" s="833">
        <v>61410</v>
      </c>
      <c r="Q80" s="833">
        <v>5153</v>
      </c>
      <c r="R80" s="833">
        <v>62963</v>
      </c>
      <c r="S80" s="833">
        <v>33171</v>
      </c>
      <c r="T80" s="833">
        <v>328312</v>
      </c>
      <c r="U80" s="833">
        <v>48713</v>
      </c>
      <c r="V80" s="833">
        <v>32053</v>
      </c>
      <c r="W80" s="833">
        <v>9483</v>
      </c>
      <c r="X80" s="833">
        <v>3609</v>
      </c>
      <c r="Y80" s="833">
        <v>206121</v>
      </c>
      <c r="Z80" s="833">
        <v>112541</v>
      </c>
      <c r="AA80" s="833">
        <v>10345</v>
      </c>
      <c r="AB80" s="833">
        <v>15782</v>
      </c>
      <c r="AC80" s="833">
        <v>107483</v>
      </c>
      <c r="AD80" s="833">
        <v>71478</v>
      </c>
      <c r="AE80" s="833">
        <v>31253</v>
      </c>
      <c r="AF80" s="833">
        <v>30048</v>
      </c>
      <c r="AG80" s="833">
        <v>48063</v>
      </c>
      <c r="AH80" s="833">
        <v>45376</v>
      </c>
      <c r="AI80" s="833">
        <v>15035</v>
      </c>
      <c r="AJ80" s="833">
        <v>56503</v>
      </c>
      <c r="AK80" s="833">
        <v>55071</v>
      </c>
      <c r="AL80" s="833">
        <v>104614</v>
      </c>
      <c r="AM80" s="833">
        <v>57233</v>
      </c>
      <c r="AN80" s="833">
        <v>43337</v>
      </c>
      <c r="AO80" s="833">
        <v>69151</v>
      </c>
      <c r="AP80" s="833">
        <v>11307</v>
      </c>
      <c r="AQ80" s="833">
        <v>19439</v>
      </c>
      <c r="AR80" s="833">
        <v>22146</v>
      </c>
      <c r="AS80" s="833">
        <v>13459</v>
      </c>
      <c r="AT80" s="833">
        <v>76152</v>
      </c>
      <c r="AU80" s="833">
        <v>26850</v>
      </c>
      <c r="AV80" s="833">
        <v>136737</v>
      </c>
      <c r="AW80" s="833">
        <v>103598</v>
      </c>
      <c r="AX80" s="833">
        <v>7844</v>
      </c>
      <c r="AY80" s="833">
        <v>110631</v>
      </c>
      <c r="AZ80" s="833">
        <v>47572</v>
      </c>
      <c r="BA80" s="833">
        <v>34750</v>
      </c>
      <c r="BB80" s="833">
        <v>108699</v>
      </c>
      <c r="BC80" s="833">
        <v>8636</v>
      </c>
      <c r="BD80" s="833">
        <v>51109</v>
      </c>
      <c r="BE80" s="833">
        <v>9005</v>
      </c>
      <c r="BF80" s="833">
        <v>71179</v>
      </c>
      <c r="BG80" s="833">
        <v>243443</v>
      </c>
      <c r="BH80" s="833">
        <v>26832</v>
      </c>
      <c r="BI80" s="833">
        <v>7694</v>
      </c>
      <c r="BJ80" s="833">
        <v>82077</v>
      </c>
      <c r="BK80" s="833">
        <v>56939</v>
      </c>
      <c r="BL80" s="833">
        <v>20564</v>
      </c>
      <c r="BM80" s="833">
        <v>59493</v>
      </c>
      <c r="BN80" s="833">
        <v>9366</v>
      </c>
    </row>
    <row r="81" spans="4:67" ht="13.5" thickTop="1">
      <c r="D81" s="158"/>
      <c r="F81" s="158"/>
      <c r="H81" s="612"/>
      <c r="I81" s="612"/>
      <c r="J81" s="612"/>
      <c r="L81" s="612"/>
      <c r="M81" s="155"/>
      <c r="N81" s="609"/>
      <c r="O81" s="155"/>
      <c r="P81" s="612"/>
      <c r="Q81" s="612"/>
      <c r="R81" s="612"/>
      <c r="S81" s="612"/>
      <c r="T81" s="612"/>
      <c r="U81" s="612"/>
      <c r="V81" s="612"/>
      <c r="W81" s="612"/>
      <c r="X81" s="612"/>
      <c r="Y81" s="612"/>
      <c r="Z81" s="612"/>
      <c r="AA81" s="612"/>
      <c r="AB81" s="612"/>
      <c r="AC81" s="612"/>
      <c r="AD81" s="612"/>
      <c r="AE81" s="612"/>
      <c r="AF81" s="612"/>
      <c r="AG81" s="612"/>
      <c r="AH81" s="612"/>
      <c r="AI81" s="612"/>
      <c r="AJ81" s="612"/>
      <c r="AK81" s="612"/>
      <c r="AL81" s="612"/>
      <c r="AM81" s="612"/>
      <c r="AN81" s="612"/>
      <c r="AO81" s="612"/>
      <c r="AP81" s="612"/>
      <c r="AQ81" s="612"/>
      <c r="AR81" s="612"/>
      <c r="AS81" s="612"/>
      <c r="AT81" s="612"/>
      <c r="AU81" s="612"/>
      <c r="AV81" s="612"/>
      <c r="AW81" s="612"/>
      <c r="AX81" s="612"/>
      <c r="AY81" s="612"/>
      <c r="AZ81" s="612"/>
      <c r="BA81" s="612"/>
      <c r="BB81" s="612"/>
      <c r="BC81" s="612"/>
      <c r="BD81" s="612"/>
      <c r="BE81" s="612"/>
      <c r="BF81" s="612"/>
      <c r="BG81" s="612"/>
      <c r="BH81" s="612"/>
      <c r="BI81" s="612"/>
      <c r="BJ81" s="612"/>
      <c r="BK81" s="612"/>
      <c r="BL81" s="612"/>
      <c r="BM81" s="612"/>
      <c r="BN81" s="612"/>
      <c r="BO81" s="155"/>
    </row>
    <row r="82" spans="1:67" ht="12.75">
      <c r="A82" t="s">
        <v>54</v>
      </c>
      <c r="D82" s="158"/>
      <c r="F82" s="158"/>
      <c r="H82" s="612"/>
      <c r="I82" s="612"/>
      <c r="J82" s="612"/>
      <c r="L82" s="612"/>
      <c r="M82" s="155"/>
      <c r="N82" s="609"/>
      <c r="O82" s="155"/>
      <c r="P82" s="612"/>
      <c r="Q82" s="612"/>
      <c r="R82" s="612"/>
      <c r="S82" s="612"/>
      <c r="T82" s="612"/>
      <c r="U82" s="612"/>
      <c r="V82" s="612"/>
      <c r="W82" s="612"/>
      <c r="X82" s="612"/>
      <c r="Y82" s="612"/>
      <c r="Z82" s="612"/>
      <c r="AA82" s="612"/>
      <c r="AB82" s="612"/>
      <c r="AC82" s="612"/>
      <c r="AD82" s="612"/>
      <c r="AE82" s="612"/>
      <c r="AF82" s="612"/>
      <c r="AG82" s="612"/>
      <c r="AH82" s="612"/>
      <c r="AI82" s="612"/>
      <c r="AJ82" s="612"/>
      <c r="AK82" s="612"/>
      <c r="AL82" s="612"/>
      <c r="AM82" s="612"/>
      <c r="AN82" s="612"/>
      <c r="AO82" s="612"/>
      <c r="AP82" s="612"/>
      <c r="AQ82" s="612"/>
      <c r="AR82" s="612"/>
      <c r="AS82" s="612"/>
      <c r="AT82" s="612"/>
      <c r="AU82" s="612"/>
      <c r="AV82" s="612"/>
      <c r="AW82" s="612"/>
      <c r="AX82" s="612"/>
      <c r="AY82" s="612"/>
      <c r="AZ82" s="612"/>
      <c r="BA82" s="612"/>
      <c r="BB82" s="612"/>
      <c r="BC82" s="612"/>
      <c r="BD82" s="612"/>
      <c r="BE82" s="612"/>
      <c r="BF82" s="612"/>
      <c r="BG82" s="612"/>
      <c r="BH82" s="612"/>
      <c r="BI82" s="612"/>
      <c r="BJ82" s="612"/>
      <c r="BK82" s="612"/>
      <c r="BL82" s="612"/>
      <c r="BM82" s="612"/>
      <c r="BN82" s="612"/>
      <c r="BO82" s="155"/>
    </row>
    <row r="83" spans="4:67" ht="12.75">
      <c r="D83" s="158"/>
      <c r="F83" s="158"/>
      <c r="H83" s="612"/>
      <c r="I83" s="612"/>
      <c r="J83" s="612"/>
      <c r="L83" s="612"/>
      <c r="M83" s="155"/>
      <c r="N83" s="609"/>
      <c r="O83" s="155"/>
      <c r="P83" s="612"/>
      <c r="Q83" s="612"/>
      <c r="R83" s="612"/>
      <c r="S83" s="612"/>
      <c r="T83" s="612"/>
      <c r="U83" s="612"/>
      <c r="V83" s="612"/>
      <c r="W83" s="612"/>
      <c r="X83" s="612"/>
      <c r="Y83" s="612"/>
      <c r="Z83" s="612"/>
      <c r="AA83" s="612"/>
      <c r="AB83" s="612"/>
      <c r="AC83" s="612"/>
      <c r="AD83" s="612"/>
      <c r="AE83" s="612"/>
      <c r="AF83" s="612"/>
      <c r="AG83" s="612"/>
      <c r="AH83" s="612"/>
      <c r="AI83" s="612"/>
      <c r="AJ83" s="612"/>
      <c r="AK83" s="612"/>
      <c r="AL83" s="612"/>
      <c r="AM83" s="612"/>
      <c r="AN83" s="612"/>
      <c r="AO83" s="612"/>
      <c r="AP83" s="612"/>
      <c r="AQ83" s="612"/>
      <c r="AR83" s="612"/>
      <c r="AS83" s="612"/>
      <c r="AT83" s="612"/>
      <c r="AU83" s="612"/>
      <c r="AV83" s="612"/>
      <c r="AW83" s="612"/>
      <c r="AX83" s="612"/>
      <c r="AY83" s="612"/>
      <c r="AZ83" s="612"/>
      <c r="BA83" s="612"/>
      <c r="BB83" s="612"/>
      <c r="BC83" s="612"/>
      <c r="BD83" s="612"/>
      <c r="BE83" s="612"/>
      <c r="BF83" s="612"/>
      <c r="BG83" s="612"/>
      <c r="BH83" s="612"/>
      <c r="BI83" s="612"/>
      <c r="BJ83" s="612"/>
      <c r="BK83" s="612"/>
      <c r="BL83" s="612"/>
      <c r="BM83" s="612"/>
      <c r="BN83" s="612"/>
      <c r="BO83" s="155"/>
    </row>
    <row r="84" spans="2:68" ht="12.75">
      <c r="B84" t="s">
        <v>55</v>
      </c>
      <c r="D84" s="158"/>
      <c r="F84" s="158"/>
      <c r="H84" s="612"/>
      <c r="I84" s="612"/>
      <c r="J84" s="612"/>
      <c r="L84" s="162">
        <f>SUM(P84:BN84)/1000</f>
        <v>89037.72399999994</v>
      </c>
      <c r="M84" s="155"/>
      <c r="N84" s="609" t="s">
        <v>69</v>
      </c>
      <c r="O84" s="155"/>
      <c r="P84" s="162">
        <v>1412572.6478470296</v>
      </c>
      <c r="Q84" s="162">
        <v>445319.83869719674</v>
      </c>
      <c r="R84" s="162">
        <v>1443118.547911242</v>
      </c>
      <c r="S84" s="162">
        <v>668858.988392341</v>
      </c>
      <c r="T84" s="162">
        <v>7485072.441120287</v>
      </c>
      <c r="U84" s="162">
        <v>1207489.5821621814</v>
      </c>
      <c r="V84" s="162">
        <v>580131.2781458558</v>
      </c>
      <c r="W84" s="162">
        <v>293807.9331867702</v>
      </c>
      <c r="X84" s="162">
        <v>216184.07427365723</v>
      </c>
      <c r="Y84" s="162">
        <v>7272446.630694702</v>
      </c>
      <c r="Z84" s="162">
        <v>2462473.048642322</v>
      </c>
      <c r="AA84" s="162">
        <v>426167.88632511557</v>
      </c>
      <c r="AB84" s="162">
        <v>542764.0819240205</v>
      </c>
      <c r="AC84" s="162">
        <v>3543467.3776086806</v>
      </c>
      <c r="AD84" s="162">
        <v>1598724.2096935709</v>
      </c>
      <c r="AE84" s="162">
        <v>975886.0043786606</v>
      </c>
      <c r="AF84" s="162">
        <v>1016534.8269559982</v>
      </c>
      <c r="AG84" s="162">
        <v>1678522.9039200621</v>
      </c>
      <c r="AH84" s="162">
        <v>1632138.1020031231</v>
      </c>
      <c r="AI84" s="162">
        <v>331774.6480780916</v>
      </c>
      <c r="AJ84" s="162">
        <v>1655546.0456576825</v>
      </c>
      <c r="AK84" s="162">
        <v>1208837.5073364708</v>
      </c>
      <c r="AL84" s="162">
        <v>3056151.5759902927</v>
      </c>
      <c r="AM84" s="162">
        <v>2355670.808974772</v>
      </c>
      <c r="AN84" s="162">
        <v>1294055.9468057633</v>
      </c>
      <c r="AO84" s="162">
        <v>1954703.1805031025</v>
      </c>
      <c r="AP84" s="162">
        <v>404758.9730613272</v>
      </c>
      <c r="AQ84" s="162">
        <v>959492.5021386779</v>
      </c>
      <c r="AR84" s="162">
        <v>874674.0411906447</v>
      </c>
      <c r="AS84" s="162">
        <v>261081.34603211514</v>
      </c>
      <c r="AT84" s="162">
        <v>2314216.4637422003</v>
      </c>
      <c r="AU84" s="162">
        <v>594407.0802234883</v>
      </c>
      <c r="AV84" s="162">
        <v>5464087.700791631</v>
      </c>
      <c r="AW84" s="162">
        <v>1993417.1819622703</v>
      </c>
      <c r="AX84" s="162">
        <v>396899.84369997296</v>
      </c>
      <c r="AY84" s="162">
        <v>2777785.678177876</v>
      </c>
      <c r="AZ84" s="162">
        <v>807900.4042154099</v>
      </c>
      <c r="BA84" s="162">
        <v>1236895.1548233589</v>
      </c>
      <c r="BB84" s="162">
        <v>2730269.9997356306</v>
      </c>
      <c r="BC84" s="162">
        <v>283758.3871748596</v>
      </c>
      <c r="BD84" s="162">
        <v>785839.6856816591</v>
      </c>
      <c r="BE84" s="162">
        <v>343554.24729702546</v>
      </c>
      <c r="BF84" s="162">
        <v>1029698.8155988491</v>
      </c>
      <c r="BG84" s="162">
        <v>11302304.86240405</v>
      </c>
      <c r="BH84" s="162">
        <v>888735.8686990916</v>
      </c>
      <c r="BI84" s="162">
        <v>228262.91274828822</v>
      </c>
      <c r="BJ84" s="162">
        <v>1275009.8007455966</v>
      </c>
      <c r="BK84" s="162">
        <v>2348799.119610602</v>
      </c>
      <c r="BL84" s="162">
        <v>676202.7788328177</v>
      </c>
      <c r="BM84" s="162">
        <v>1969278.71946291</v>
      </c>
      <c r="BN84" s="162">
        <v>331972.3147206529</v>
      </c>
      <c r="BP84" s="163"/>
    </row>
    <row r="85" spans="2:68" ht="12.75">
      <c r="B85" t="s">
        <v>56</v>
      </c>
      <c r="D85" s="158"/>
      <c r="F85" s="158"/>
      <c r="H85" s="612"/>
      <c r="I85" s="612"/>
      <c r="J85" s="612"/>
      <c r="L85" s="163">
        <f>SUM(P85:BN85)/1000</f>
        <v>44085.87100000001</v>
      </c>
      <c r="M85" s="155"/>
      <c r="N85" s="609" t="s">
        <v>69</v>
      </c>
      <c r="O85" s="155"/>
      <c r="P85" s="163">
        <v>1078489.2080624474</v>
      </c>
      <c r="Q85" s="163">
        <v>304156.8621360404</v>
      </c>
      <c r="R85" s="163">
        <v>499382.3122229765</v>
      </c>
      <c r="S85" s="163">
        <v>476100.9302180786</v>
      </c>
      <c r="T85" s="163">
        <v>2953218.265898387</v>
      </c>
      <c r="U85" s="163">
        <v>742641.8795988589</v>
      </c>
      <c r="V85" s="163">
        <v>329045.39899365266</v>
      </c>
      <c r="W85" s="163">
        <v>141380.26161891437</v>
      </c>
      <c r="X85" s="163">
        <v>62882.52494437338</v>
      </c>
      <c r="Y85" s="163">
        <v>1911353.1300720123</v>
      </c>
      <c r="Z85" s="163">
        <v>610421.2072116731</v>
      </c>
      <c r="AA85" s="163">
        <v>52825.561052360994</v>
      </c>
      <c r="AB85" s="163">
        <v>249306.40016922902</v>
      </c>
      <c r="AC85" s="163">
        <v>1700489.9403059676</v>
      </c>
      <c r="AD85" s="163">
        <v>1517293.0693805972</v>
      </c>
      <c r="AE85" s="163">
        <v>649465.0136297193</v>
      </c>
      <c r="AF85" s="163">
        <v>346022.9596214875</v>
      </c>
      <c r="AG85" s="163">
        <v>499454.23174632504</v>
      </c>
      <c r="AH85" s="163">
        <v>586897.0797690137</v>
      </c>
      <c r="AI85" s="163">
        <v>331726.88926078216</v>
      </c>
      <c r="AJ85" s="163">
        <v>773832.1528223838</v>
      </c>
      <c r="AK85" s="163">
        <v>784947.8544251877</v>
      </c>
      <c r="AL85" s="163">
        <v>1235421.443964472</v>
      </c>
      <c r="AM85" s="163">
        <v>1078510.7907355845</v>
      </c>
      <c r="AN85" s="163">
        <v>452607.3893228663</v>
      </c>
      <c r="AO85" s="163">
        <v>2206367.0336341625</v>
      </c>
      <c r="AP85" s="163">
        <v>176226.5793620867</v>
      </c>
      <c r="AQ85" s="163">
        <v>579598.6751009076</v>
      </c>
      <c r="AR85" s="163">
        <v>354455.44033705915</v>
      </c>
      <c r="AS85" s="163">
        <v>419509.2775842053</v>
      </c>
      <c r="AT85" s="163">
        <v>915369.6670267801</v>
      </c>
      <c r="AU85" s="163">
        <v>304009.0254471575</v>
      </c>
      <c r="AV85" s="163">
        <v>4359959.031234319</v>
      </c>
      <c r="AW85" s="163">
        <v>988371.2684922029</v>
      </c>
      <c r="AX85" s="163">
        <v>99433.4252375872</v>
      </c>
      <c r="AY85" s="163">
        <v>1272628.9549124641</v>
      </c>
      <c r="AZ85" s="163">
        <v>301099.22694773914</v>
      </c>
      <c r="BA85" s="163">
        <v>764012.300527025</v>
      </c>
      <c r="BB85" s="163">
        <v>2959391.0825673584</v>
      </c>
      <c r="BC85" s="163">
        <v>136301.75530294364</v>
      </c>
      <c r="BD85" s="163">
        <v>683261.709997697</v>
      </c>
      <c r="BE85" s="163">
        <v>201183.56728281963</v>
      </c>
      <c r="BF85" s="163">
        <v>592652.1793136952</v>
      </c>
      <c r="BG85" s="163">
        <v>3014721.462533966</v>
      </c>
      <c r="BH85" s="163">
        <v>256426.03010926835</v>
      </c>
      <c r="BI85" s="163">
        <v>153690.99919269452</v>
      </c>
      <c r="BJ85" s="163">
        <v>1542966.903459293</v>
      </c>
      <c r="BK85" s="163">
        <v>938866.5851138525</v>
      </c>
      <c r="BL85" s="163">
        <v>337635.1463262294</v>
      </c>
      <c r="BM85" s="163">
        <v>978179.2850525079</v>
      </c>
      <c r="BN85" s="163">
        <v>181681.63072058614</v>
      </c>
      <c r="BP85" s="163"/>
    </row>
    <row r="86" spans="2:68" ht="12.75">
      <c r="B86" t="s">
        <v>57</v>
      </c>
      <c r="D86" s="158"/>
      <c r="F86" s="158"/>
      <c r="H86" s="612"/>
      <c r="I86" s="612"/>
      <c r="J86" s="612"/>
      <c r="L86" s="163">
        <f>SUM(P86:BN86)/1000</f>
        <v>14156.882</v>
      </c>
      <c r="M86" s="155"/>
      <c r="N86" s="609" t="s">
        <v>69</v>
      </c>
      <c r="O86" s="155"/>
      <c r="P86" s="163">
        <v>295497.5250804814</v>
      </c>
      <c r="Q86" s="163">
        <v>67340.39385352643</v>
      </c>
      <c r="R86" s="163">
        <v>428732.1321645257</v>
      </c>
      <c r="S86" s="163">
        <v>131137.85661225984</v>
      </c>
      <c r="T86" s="163">
        <v>1929850.4724446493</v>
      </c>
      <c r="U86" s="163">
        <v>342710.8243765216</v>
      </c>
      <c r="V86" s="163">
        <v>177207.31399641788</v>
      </c>
      <c r="W86" s="163">
        <v>82426.2801339877</v>
      </c>
      <c r="X86" s="163">
        <v>14041.714879155816</v>
      </c>
      <c r="Y86" s="163">
        <v>587902.355074326</v>
      </c>
      <c r="Z86" s="163">
        <v>432059.1255182064</v>
      </c>
      <c r="AA86" s="163">
        <v>107005.66984587129</v>
      </c>
      <c r="AB86" s="163">
        <v>68218.85810476307</v>
      </c>
      <c r="AC86" s="163">
        <v>592685.1149302005</v>
      </c>
      <c r="AD86" s="163">
        <v>449207.6049193274</v>
      </c>
      <c r="AE86" s="163">
        <v>116907.03293307341</v>
      </c>
      <c r="AF86" s="163">
        <v>117310.86226647494</v>
      </c>
      <c r="AG86" s="163">
        <v>70660.16205735343</v>
      </c>
      <c r="AH86" s="163">
        <v>119607.70428897657</v>
      </c>
      <c r="AI86" s="163">
        <v>63860.9942835173</v>
      </c>
      <c r="AJ86" s="163">
        <v>167668.02790523207</v>
      </c>
      <c r="AK86" s="163">
        <v>407024.607827078</v>
      </c>
      <c r="AL86" s="163">
        <v>244188.7505848032</v>
      </c>
      <c r="AM86" s="163">
        <v>283817.2055004429</v>
      </c>
      <c r="AN86" s="163">
        <v>98112.19141822497</v>
      </c>
      <c r="AO86" s="163">
        <v>257926.47723084368</v>
      </c>
      <c r="AP86" s="163">
        <v>157334.90274657457</v>
      </c>
      <c r="AQ86" s="163">
        <v>238026.29682509426</v>
      </c>
      <c r="AR86" s="163">
        <v>159120.4966732697</v>
      </c>
      <c r="AS86" s="163">
        <v>89750.93671527746</v>
      </c>
      <c r="AT86" s="163">
        <v>279719.5271097676</v>
      </c>
      <c r="AU86" s="163">
        <v>109668.89626673501</v>
      </c>
      <c r="AV86" s="163">
        <v>936375.6872376719</v>
      </c>
      <c r="AW86" s="163">
        <v>351832.538732302</v>
      </c>
      <c r="AX86" s="163">
        <v>22935.344029248954</v>
      </c>
      <c r="AY86" s="163">
        <v>410193.1739358173</v>
      </c>
      <c r="AZ86" s="163">
        <v>162790.32141552173</v>
      </c>
      <c r="BA86" s="163">
        <v>208529.86213287903</v>
      </c>
      <c r="BB86" s="163">
        <v>613734.1369954026</v>
      </c>
      <c r="BC86" s="163">
        <v>70651.82891291169</v>
      </c>
      <c r="BD86" s="163">
        <v>150964.7832533663</v>
      </c>
      <c r="BE86" s="163">
        <v>53055.189164425414</v>
      </c>
      <c r="BF86" s="163">
        <v>187094.20192014</v>
      </c>
      <c r="BG86" s="163">
        <v>888774.4498327285</v>
      </c>
      <c r="BH86" s="163">
        <v>107824.07714666103</v>
      </c>
      <c r="BI86" s="163">
        <v>47309.79506716335</v>
      </c>
      <c r="BJ86" s="163">
        <v>435371.0408385477</v>
      </c>
      <c r="BK86" s="163">
        <v>373325.92094782594</v>
      </c>
      <c r="BL86" s="163">
        <v>97018.06115362348</v>
      </c>
      <c r="BM86" s="163">
        <v>286507.8205009697</v>
      </c>
      <c r="BN86" s="163">
        <v>65865.45221583353</v>
      </c>
      <c r="BP86" s="163"/>
    </row>
    <row r="87" spans="2:68" ht="12.75">
      <c r="B87" t="s">
        <v>58</v>
      </c>
      <c r="D87" s="158"/>
      <c r="F87" s="158"/>
      <c r="H87" s="612"/>
      <c r="I87" s="612"/>
      <c r="J87" s="612"/>
      <c r="L87" s="163">
        <f>SUM(P87:BN87)/1000</f>
        <v>14773.299</v>
      </c>
      <c r="M87" s="155"/>
      <c r="N87" s="609" t="s">
        <v>69</v>
      </c>
      <c r="O87" s="155"/>
      <c r="P87" s="163">
        <v>176945</v>
      </c>
      <c r="Q87" s="163">
        <v>48473</v>
      </c>
      <c r="R87" s="163">
        <v>196773</v>
      </c>
      <c r="S87" s="163">
        <v>121773</v>
      </c>
      <c r="T87" s="163">
        <v>2120844</v>
      </c>
      <c r="U87" s="163">
        <v>283826</v>
      </c>
      <c r="V87" s="163">
        <v>35745</v>
      </c>
      <c r="W87" s="163">
        <v>87893</v>
      </c>
      <c r="X87" s="163">
        <v>0</v>
      </c>
      <c r="Y87" s="163">
        <v>933896</v>
      </c>
      <c r="Z87" s="163">
        <v>97257</v>
      </c>
      <c r="AA87" s="163">
        <v>26598</v>
      </c>
      <c r="AB87" s="163">
        <v>40475</v>
      </c>
      <c r="AC87" s="163">
        <v>723828</v>
      </c>
      <c r="AD87" s="163">
        <v>61564</v>
      </c>
      <c r="AE87" s="163">
        <v>113928</v>
      </c>
      <c r="AF87" s="163">
        <v>219657</v>
      </c>
      <c r="AG87" s="163">
        <v>65349</v>
      </c>
      <c r="AH87" s="163">
        <v>153538</v>
      </c>
      <c r="AI87" s="163">
        <v>76215</v>
      </c>
      <c r="AJ87" s="163">
        <v>270907</v>
      </c>
      <c r="AK87" s="163">
        <v>444511</v>
      </c>
      <c r="AL87" s="163">
        <v>227879</v>
      </c>
      <c r="AM87" s="163">
        <v>307892</v>
      </c>
      <c r="AN87" s="163">
        <v>51923</v>
      </c>
      <c r="AO87" s="163">
        <v>320697</v>
      </c>
      <c r="AP87" s="163">
        <v>62681</v>
      </c>
      <c r="AQ87" s="163">
        <v>117726</v>
      </c>
      <c r="AR87" s="163">
        <v>212595</v>
      </c>
      <c r="AS87" s="163">
        <v>98039</v>
      </c>
      <c r="AT87" s="163">
        <v>937552</v>
      </c>
      <c r="AU87" s="163">
        <v>130504</v>
      </c>
      <c r="AV87" s="163">
        <v>500627</v>
      </c>
      <c r="AW87" s="163">
        <v>502497</v>
      </c>
      <c r="AX87" s="163">
        <v>25190</v>
      </c>
      <c r="AY87" s="163">
        <v>526452</v>
      </c>
      <c r="AZ87" s="163">
        <v>53182</v>
      </c>
      <c r="BA87" s="163">
        <v>151619</v>
      </c>
      <c r="BB87" s="163">
        <v>776152</v>
      </c>
      <c r="BC87" s="163">
        <v>55482</v>
      </c>
      <c r="BD87" s="163">
        <v>152563</v>
      </c>
      <c r="BE87" s="163">
        <v>81261</v>
      </c>
      <c r="BF87" s="163">
        <v>47972</v>
      </c>
      <c r="BG87" s="163">
        <v>1379004</v>
      </c>
      <c r="BH87" s="163">
        <v>124874</v>
      </c>
      <c r="BI87" s="163">
        <v>47010</v>
      </c>
      <c r="BJ87" s="163">
        <v>546723</v>
      </c>
      <c r="BK87" s="163">
        <v>323925</v>
      </c>
      <c r="BL87" s="163">
        <v>181639</v>
      </c>
      <c r="BM87" s="163">
        <v>481206</v>
      </c>
      <c r="BN87" s="163">
        <v>48438</v>
      </c>
      <c r="BP87" s="163"/>
    </row>
    <row r="88" spans="2:68" ht="12.75">
      <c r="B88" t="s">
        <v>59</v>
      </c>
      <c r="D88" s="158"/>
      <c r="F88" s="158"/>
      <c r="H88" s="612"/>
      <c r="I88" s="612"/>
      <c r="J88" s="612"/>
      <c r="L88" s="161">
        <f>SUM(P88:BN88)/1000</f>
        <v>17340.869</v>
      </c>
      <c r="M88" s="155"/>
      <c r="N88" s="609" t="s">
        <v>69</v>
      </c>
      <c r="O88" s="155"/>
      <c r="P88" s="161">
        <v>80430</v>
      </c>
      <c r="Q88" s="161">
        <v>140393</v>
      </c>
      <c r="R88" s="161">
        <v>391846</v>
      </c>
      <c r="S88" s="161">
        <v>77187</v>
      </c>
      <c r="T88" s="161">
        <v>692619</v>
      </c>
      <c r="U88" s="161">
        <v>391318</v>
      </c>
      <c r="V88" s="161">
        <v>416243</v>
      </c>
      <c r="W88" s="161">
        <v>146302</v>
      </c>
      <c r="X88" s="161">
        <v>44872</v>
      </c>
      <c r="Y88" s="161">
        <v>1058040</v>
      </c>
      <c r="Z88" s="161">
        <v>316591</v>
      </c>
      <c r="AA88" s="161">
        <v>187929</v>
      </c>
      <c r="AB88" s="161">
        <v>32258</v>
      </c>
      <c r="AC88" s="161">
        <v>628868</v>
      </c>
      <c r="AD88" s="161">
        <v>885343</v>
      </c>
      <c r="AE88" s="161">
        <v>158827</v>
      </c>
      <c r="AF88" s="161">
        <v>265279</v>
      </c>
      <c r="AG88" s="161">
        <v>258951</v>
      </c>
      <c r="AH88" s="161">
        <v>300832</v>
      </c>
      <c r="AI88" s="161">
        <v>38888</v>
      </c>
      <c r="AJ88" s="161">
        <v>235449</v>
      </c>
      <c r="AK88" s="161">
        <v>950750</v>
      </c>
      <c r="AL88" s="161">
        <v>204523</v>
      </c>
      <c r="AM88" s="161">
        <v>179928</v>
      </c>
      <c r="AN88" s="161">
        <v>122885</v>
      </c>
      <c r="AO88" s="161">
        <v>227271</v>
      </c>
      <c r="AP88" s="161">
        <v>26747</v>
      </c>
      <c r="AQ88" s="161">
        <v>20407</v>
      </c>
      <c r="AR88" s="161">
        <v>101653</v>
      </c>
      <c r="AS88" s="161">
        <v>82392</v>
      </c>
      <c r="AT88" s="161">
        <v>964456</v>
      </c>
      <c r="AU88" s="161">
        <v>209018</v>
      </c>
      <c r="AV88" s="161">
        <v>1994626</v>
      </c>
      <c r="AW88" s="161">
        <v>193263</v>
      </c>
      <c r="AX88" s="161">
        <v>18743</v>
      </c>
      <c r="AY88" s="161">
        <v>438102</v>
      </c>
      <c r="AZ88" s="161">
        <v>318680</v>
      </c>
      <c r="BA88" s="161">
        <v>266353</v>
      </c>
      <c r="BB88" s="161">
        <v>567326</v>
      </c>
      <c r="BC88" s="161">
        <v>56398</v>
      </c>
      <c r="BD88" s="161">
        <v>86537</v>
      </c>
      <c r="BE88" s="161">
        <v>3298</v>
      </c>
      <c r="BF88" s="161">
        <v>2148</v>
      </c>
      <c r="BG88" s="161">
        <v>1752952</v>
      </c>
      <c r="BH88" s="161">
        <v>146595</v>
      </c>
      <c r="BI88" s="161">
        <v>7496</v>
      </c>
      <c r="BJ88" s="161">
        <v>486614</v>
      </c>
      <c r="BK88" s="161">
        <v>355911</v>
      </c>
      <c r="BL88" s="161">
        <v>56065</v>
      </c>
      <c r="BM88" s="161">
        <v>751232</v>
      </c>
      <c r="BN88" s="161">
        <v>35</v>
      </c>
      <c r="BP88" s="163"/>
    </row>
    <row r="89" spans="4:15" ht="12.75">
      <c r="D89" s="158"/>
      <c r="F89" s="158"/>
      <c r="H89" s="612"/>
      <c r="I89" s="612"/>
      <c r="J89" s="612"/>
      <c r="L89" s="362"/>
      <c r="M89" s="155"/>
      <c r="N89" s="609"/>
      <c r="O89" s="155"/>
    </row>
    <row r="90" spans="1:68" ht="13.5" thickBot="1">
      <c r="A90" t="s">
        <v>187</v>
      </c>
      <c r="D90" s="158"/>
      <c r="F90" s="158"/>
      <c r="H90" s="612"/>
      <c r="I90" s="612"/>
      <c r="J90" s="612"/>
      <c r="L90" s="276">
        <f>SUM(P90:BN90)/1000</f>
        <v>179394.64499999993</v>
      </c>
      <c r="M90" s="155"/>
      <c r="N90" s="609"/>
      <c r="O90" s="155"/>
      <c r="P90" s="276">
        <v>3043934.3809899585</v>
      </c>
      <c r="Q90" s="276">
        <v>1005683.0946867636</v>
      </c>
      <c r="R90" s="276">
        <v>2959851.992298744</v>
      </c>
      <c r="S90" s="276">
        <v>1475057.7752226794</v>
      </c>
      <c r="T90" s="276">
        <v>15181604.179463323</v>
      </c>
      <c r="U90" s="276">
        <v>2967986.286137562</v>
      </c>
      <c r="V90" s="276">
        <v>1538371.9911359262</v>
      </c>
      <c r="W90" s="276">
        <v>751809.4749396723</v>
      </c>
      <c r="X90" s="276">
        <v>337980.3140971864</v>
      </c>
      <c r="Y90" s="276">
        <v>11763638.11584104</v>
      </c>
      <c r="Z90" s="276">
        <v>3918801.3813722017</v>
      </c>
      <c r="AA90" s="276">
        <v>800526.1172233479</v>
      </c>
      <c r="AB90" s="276">
        <v>933022.3401980127</v>
      </c>
      <c r="AC90" s="276">
        <v>7189338.432844848</v>
      </c>
      <c r="AD90" s="276">
        <v>4512131.883993495</v>
      </c>
      <c r="AE90" s="276">
        <v>2015013.050941453</v>
      </c>
      <c r="AF90" s="276">
        <v>1964804.6488439606</v>
      </c>
      <c r="AG90" s="276">
        <v>2572937.297723741</v>
      </c>
      <c r="AH90" s="276">
        <v>2793012.886061114</v>
      </c>
      <c r="AI90" s="276">
        <v>842465.5316223912</v>
      </c>
      <c r="AJ90" s="276">
        <v>3103402.2263852987</v>
      </c>
      <c r="AK90" s="276">
        <v>3796070.9695887365</v>
      </c>
      <c r="AL90" s="276">
        <v>4968163.770539569</v>
      </c>
      <c r="AM90" s="276">
        <v>4205818.805210799</v>
      </c>
      <c r="AN90" s="276">
        <v>2019583.5275468545</v>
      </c>
      <c r="AO90" s="276">
        <v>4966964.691368109</v>
      </c>
      <c r="AP90" s="276">
        <v>827748.4551699884</v>
      </c>
      <c r="AQ90" s="276">
        <v>1915250.4740646798</v>
      </c>
      <c r="AR90" s="276">
        <v>1702497.9782009735</v>
      </c>
      <c r="AS90" s="276">
        <v>950772.5603315979</v>
      </c>
      <c r="AT90" s="276">
        <v>5411313.657878748</v>
      </c>
      <c r="AU90" s="276">
        <v>1347607.001937381</v>
      </c>
      <c r="AV90" s="276">
        <v>13255675.419263624</v>
      </c>
      <c r="AW90" s="276">
        <v>4029380.989186775</v>
      </c>
      <c r="AX90" s="276">
        <v>563201.6129668091</v>
      </c>
      <c r="AY90" s="276">
        <v>5425161.807026157</v>
      </c>
      <c r="AZ90" s="276">
        <v>1643651.9525786708</v>
      </c>
      <c r="BA90" s="276">
        <v>2627409.317483263</v>
      </c>
      <c r="BB90" s="276">
        <v>7646873.2192983925</v>
      </c>
      <c r="BC90" s="276">
        <v>602591.9713907149</v>
      </c>
      <c r="BD90" s="276">
        <v>1859166.1789327224</v>
      </c>
      <c r="BE90" s="276">
        <v>682352.0037442704</v>
      </c>
      <c r="BF90" s="276">
        <v>1859565.1968326843</v>
      </c>
      <c r="BG90" s="276">
        <v>18337756.774770744</v>
      </c>
      <c r="BH90" s="276">
        <v>1524454.9759550209</v>
      </c>
      <c r="BI90" s="276">
        <v>483769.7070081461</v>
      </c>
      <c r="BJ90" s="276">
        <v>4286684.745043438</v>
      </c>
      <c r="BK90" s="276">
        <v>4340827.625672281</v>
      </c>
      <c r="BL90" s="276">
        <v>1348559.9863126706</v>
      </c>
      <c r="BM90" s="276">
        <v>4466403.825016388</v>
      </c>
      <c r="BN90" s="276">
        <v>627992.3976570726</v>
      </c>
      <c r="BP90" s="163"/>
    </row>
    <row r="91" spans="4:67" ht="13.5" thickTop="1">
      <c r="D91" s="158"/>
      <c r="F91" s="158"/>
      <c r="H91" s="612"/>
      <c r="I91" s="612"/>
      <c r="J91" s="612"/>
      <c r="L91" s="612"/>
      <c r="M91" s="155"/>
      <c r="N91" s="609"/>
      <c r="O91" s="155"/>
      <c r="P91" s="612"/>
      <c r="Q91" s="612"/>
      <c r="R91" s="612"/>
      <c r="S91" s="612"/>
      <c r="T91" s="612"/>
      <c r="U91" s="612"/>
      <c r="V91" s="612"/>
      <c r="W91" s="612"/>
      <c r="X91" s="612"/>
      <c r="Y91" s="612"/>
      <c r="Z91" s="612"/>
      <c r="AA91" s="612"/>
      <c r="AB91" s="612"/>
      <c r="AC91" s="612"/>
      <c r="AD91" s="612"/>
      <c r="AE91" s="612"/>
      <c r="AF91" s="612"/>
      <c r="AG91" s="612"/>
      <c r="AH91" s="612"/>
      <c r="AI91" s="612"/>
      <c r="AJ91" s="612"/>
      <c r="AK91" s="612"/>
      <c r="AL91" s="612"/>
      <c r="AM91" s="612"/>
      <c r="AN91" s="612"/>
      <c r="AO91" s="612"/>
      <c r="AP91" s="612"/>
      <c r="AQ91" s="612"/>
      <c r="AR91" s="612"/>
      <c r="AS91" s="612"/>
      <c r="AT91" s="612"/>
      <c r="AU91" s="612"/>
      <c r="AV91" s="612"/>
      <c r="AW91" s="612"/>
      <c r="AX91" s="612"/>
      <c r="AY91" s="612"/>
      <c r="AZ91" s="612"/>
      <c r="BA91" s="612"/>
      <c r="BB91" s="612"/>
      <c r="BC91" s="612"/>
      <c r="BD91" s="612"/>
      <c r="BE91" s="612"/>
      <c r="BF91" s="612"/>
      <c r="BG91" s="612"/>
      <c r="BH91" s="612"/>
      <c r="BI91" s="612"/>
      <c r="BJ91" s="612"/>
      <c r="BK91" s="612"/>
      <c r="BL91" s="612"/>
      <c r="BM91" s="612"/>
      <c r="BN91" s="612"/>
      <c r="BO91" s="155"/>
    </row>
    <row r="92" spans="1:67" ht="12.75">
      <c r="A92" t="s">
        <v>65</v>
      </c>
      <c r="D92" s="158">
        <v>8</v>
      </c>
      <c r="F92" s="158"/>
      <c r="H92" s="612"/>
      <c r="I92" s="612"/>
      <c r="J92" s="612"/>
      <c r="L92" s="612"/>
      <c r="M92" s="155"/>
      <c r="N92" s="609"/>
      <c r="O92" s="155"/>
      <c r="P92" s="612"/>
      <c r="Q92" s="612"/>
      <c r="R92" s="612"/>
      <c r="S92" s="612"/>
      <c r="T92" s="612"/>
      <c r="U92" s="612"/>
      <c r="V92" s="612"/>
      <c r="W92" s="612"/>
      <c r="X92" s="612"/>
      <c r="Y92" s="612"/>
      <c r="Z92" s="612"/>
      <c r="AA92" s="612"/>
      <c r="AB92" s="612"/>
      <c r="AC92" s="612"/>
      <c r="AD92" s="612"/>
      <c r="AE92" s="612"/>
      <c r="AF92" s="612"/>
      <c r="AG92" s="612"/>
      <c r="AH92" s="612"/>
      <c r="AI92" s="612"/>
      <c r="AJ92" s="612"/>
      <c r="AK92" s="612"/>
      <c r="AL92" s="612"/>
      <c r="AM92" s="612"/>
      <c r="AN92" s="612"/>
      <c r="AO92" s="612"/>
      <c r="AP92" s="612"/>
      <c r="AQ92" s="612"/>
      <c r="AR92" s="612"/>
      <c r="AS92" s="612"/>
      <c r="AT92" s="612"/>
      <c r="AU92" s="612"/>
      <c r="AV92" s="612"/>
      <c r="AW92" s="612"/>
      <c r="AX92" s="612"/>
      <c r="AY92" s="612"/>
      <c r="AZ92" s="612"/>
      <c r="BA92" s="612"/>
      <c r="BB92" s="612"/>
      <c r="BC92" s="612"/>
      <c r="BD92" s="612"/>
      <c r="BE92" s="612"/>
      <c r="BF92" s="612"/>
      <c r="BG92" s="612"/>
      <c r="BH92" s="612"/>
      <c r="BI92" s="612"/>
      <c r="BJ92" s="612"/>
      <c r="BK92" s="612"/>
      <c r="BL92" s="612"/>
      <c r="BM92" s="612"/>
      <c r="BN92" s="612"/>
      <c r="BO92" s="155"/>
    </row>
    <row r="93" spans="4:67" ht="12.75">
      <c r="D93" s="158"/>
      <c r="F93" s="158"/>
      <c r="H93" s="612"/>
      <c r="I93" s="612"/>
      <c r="J93" s="612"/>
      <c r="L93" s="612"/>
      <c r="M93" s="155"/>
      <c r="N93" s="609"/>
      <c r="O93" s="155"/>
      <c r="P93" s="612"/>
      <c r="Q93" s="612"/>
      <c r="R93" s="612"/>
      <c r="S93" s="612"/>
      <c r="T93" s="612"/>
      <c r="U93" s="612"/>
      <c r="V93" s="612"/>
      <c r="W93" s="612"/>
      <c r="X93" s="612"/>
      <c r="Y93" s="612"/>
      <c r="Z93" s="612"/>
      <c r="AA93" s="612"/>
      <c r="AB93" s="612"/>
      <c r="AC93" s="612"/>
      <c r="AD93" s="612"/>
      <c r="AE93" s="612"/>
      <c r="AF93" s="612"/>
      <c r="AG93" s="612"/>
      <c r="AH93" s="612"/>
      <c r="AI93" s="612"/>
      <c r="AJ93" s="612"/>
      <c r="AK93" s="612"/>
      <c r="AL93" s="612"/>
      <c r="AM93" s="612"/>
      <c r="AN93" s="612"/>
      <c r="AO93" s="612"/>
      <c r="AP93" s="612"/>
      <c r="AQ93" s="612"/>
      <c r="AR93" s="612"/>
      <c r="AS93" s="612"/>
      <c r="AT93" s="612"/>
      <c r="AU93" s="612"/>
      <c r="AV93" s="612"/>
      <c r="AW93" s="612"/>
      <c r="AX93" s="612"/>
      <c r="AY93" s="612"/>
      <c r="AZ93" s="612"/>
      <c r="BA93" s="612"/>
      <c r="BB93" s="612"/>
      <c r="BC93" s="612"/>
      <c r="BD93" s="612"/>
      <c r="BE93" s="612"/>
      <c r="BF93" s="612"/>
      <c r="BG93" s="612"/>
      <c r="BH93" s="612"/>
      <c r="BI93" s="612"/>
      <c r="BJ93" s="612"/>
      <c r="BK93" s="612"/>
      <c r="BL93" s="612"/>
      <c r="BM93" s="612"/>
      <c r="BN93" s="612"/>
      <c r="BO93" s="155"/>
    </row>
    <row r="94" spans="2:68" ht="12.75">
      <c r="B94" t="s">
        <v>70</v>
      </c>
      <c r="D94" s="158"/>
      <c r="F94" s="158"/>
      <c r="H94" s="612"/>
      <c r="I94" s="612"/>
      <c r="J94" s="612"/>
      <c r="L94" s="162">
        <f>SUM(P94:BN94)/1000</f>
        <v>5374.678</v>
      </c>
      <c r="M94" s="156"/>
      <c r="N94" s="858" t="s">
        <v>72</v>
      </c>
      <c r="O94" s="156"/>
      <c r="P94" s="162">
        <v>78</v>
      </c>
      <c r="Q94" s="162"/>
      <c r="R94" s="162"/>
      <c r="S94" s="162"/>
      <c r="T94" s="162">
        <v>36441</v>
      </c>
      <c r="U94" s="162">
        <v>46441</v>
      </c>
      <c r="V94" s="162">
        <v>337559</v>
      </c>
      <c r="W94" s="162"/>
      <c r="X94" s="162">
        <v>19474</v>
      </c>
      <c r="Y94" s="162">
        <v>123526</v>
      </c>
      <c r="Z94" s="162">
        <v>10263</v>
      </c>
      <c r="AA94" s="162">
        <v>4686</v>
      </c>
      <c r="AB94" s="162">
        <v>2633</v>
      </c>
      <c r="AC94" s="162">
        <v>2732</v>
      </c>
      <c r="AD94" s="162">
        <v>623</v>
      </c>
      <c r="AE94" s="162">
        <v>20329</v>
      </c>
      <c r="AF94" s="162"/>
      <c r="AG94" s="162"/>
      <c r="AH94" s="162">
        <v>2613</v>
      </c>
      <c r="AI94" s="162"/>
      <c r="AJ94" s="162">
        <v>645865</v>
      </c>
      <c r="AK94" s="162">
        <v>819193</v>
      </c>
      <c r="AL94" s="162">
        <v>106461</v>
      </c>
      <c r="AM94" s="162">
        <v>2953</v>
      </c>
      <c r="AN94" s="162">
        <v>1688</v>
      </c>
      <c r="AO94" s="162"/>
      <c r="AP94" s="162">
        <v>3121</v>
      </c>
      <c r="AQ94" s="162"/>
      <c r="AR94" s="162"/>
      <c r="AS94" s="162"/>
      <c r="AT94" s="162">
        <v>510028</v>
      </c>
      <c r="AU94" s="162">
        <v>142753</v>
      </c>
      <c r="AV94" s="162">
        <v>1896632</v>
      </c>
      <c r="AW94" s="162">
        <v>90349</v>
      </c>
      <c r="AX94" s="162">
        <v>4381</v>
      </c>
      <c r="AY94" s="162"/>
      <c r="AZ94" s="162">
        <v>1554</v>
      </c>
      <c r="BA94" s="162">
        <v>30066</v>
      </c>
      <c r="BB94" s="162">
        <v>72947</v>
      </c>
      <c r="BC94" s="162">
        <v>45216</v>
      </c>
      <c r="BD94" s="162">
        <v>7792</v>
      </c>
      <c r="BE94" s="162">
        <v>1</v>
      </c>
      <c r="BF94" s="162">
        <v>45028</v>
      </c>
      <c r="BG94" s="162">
        <v>46110</v>
      </c>
      <c r="BH94" s="162"/>
      <c r="BI94" s="162"/>
      <c r="BJ94" s="162">
        <v>138472</v>
      </c>
      <c r="BK94" s="162">
        <v>36185</v>
      </c>
      <c r="BL94" s="162"/>
      <c r="BM94" s="162">
        <v>120485</v>
      </c>
      <c r="BN94" s="162"/>
      <c r="BP94" s="361"/>
    </row>
    <row r="95" spans="2:68" ht="12.75">
      <c r="B95" t="s">
        <v>71</v>
      </c>
      <c r="D95" s="158"/>
      <c r="F95" s="158"/>
      <c r="H95" s="612"/>
      <c r="I95" s="612"/>
      <c r="J95" s="612"/>
      <c r="L95" s="574">
        <f>SUM(P95:BN95)/1000</f>
        <v>9749.306</v>
      </c>
      <c r="M95" s="155"/>
      <c r="N95" s="609" t="s">
        <v>72</v>
      </c>
      <c r="O95" s="155"/>
      <c r="P95" s="574">
        <v>19945</v>
      </c>
      <c r="Q95" s="654">
        <v>17920</v>
      </c>
      <c r="R95" s="654">
        <v>31081</v>
      </c>
      <c r="S95" s="654">
        <v>19699</v>
      </c>
      <c r="T95" s="574">
        <v>2683815</v>
      </c>
      <c r="U95" s="574">
        <v>5082</v>
      </c>
      <c r="V95" s="574">
        <v>2700</v>
      </c>
      <c r="W95" s="654">
        <v>406</v>
      </c>
      <c r="X95" s="574">
        <v>312</v>
      </c>
      <c r="Y95" s="574">
        <v>144380</v>
      </c>
      <c r="Z95" s="574">
        <v>174719</v>
      </c>
      <c r="AA95" s="574">
        <v>85318</v>
      </c>
      <c r="AB95" s="574">
        <v>12606</v>
      </c>
      <c r="AC95" s="574"/>
      <c r="AD95" s="574">
        <v>40366</v>
      </c>
      <c r="AE95" s="574"/>
      <c r="AF95" s="654">
        <v>25629</v>
      </c>
      <c r="AG95" s="654">
        <v>18164</v>
      </c>
      <c r="AH95" s="574">
        <v>39</v>
      </c>
      <c r="AI95" s="574"/>
      <c r="AJ95" s="574">
        <v>261786</v>
      </c>
      <c r="AK95" s="574">
        <v>42885</v>
      </c>
      <c r="AL95" s="574">
        <v>28032</v>
      </c>
      <c r="AM95" s="574"/>
      <c r="AN95" s="574">
        <v>35826</v>
      </c>
      <c r="AO95" s="574"/>
      <c r="AP95" s="574">
        <v>93869</v>
      </c>
      <c r="AQ95" s="574"/>
      <c r="AR95" s="654">
        <v>16586</v>
      </c>
      <c r="AS95" s="574"/>
      <c r="AT95" s="574">
        <v>66176</v>
      </c>
      <c r="AU95" s="574">
        <v>140809</v>
      </c>
      <c r="AV95" s="574">
        <v>422208</v>
      </c>
      <c r="AW95" s="574">
        <v>169853</v>
      </c>
      <c r="AX95" s="574">
        <v>8100</v>
      </c>
      <c r="AY95" s="654">
        <v>32608</v>
      </c>
      <c r="AZ95" s="574">
        <v>402008</v>
      </c>
      <c r="BA95" s="574">
        <v>25748</v>
      </c>
      <c r="BB95" s="574">
        <v>55638</v>
      </c>
      <c r="BC95" s="574">
        <v>60408</v>
      </c>
      <c r="BD95" s="574">
        <v>121762</v>
      </c>
      <c r="BE95" s="574">
        <v>52697</v>
      </c>
      <c r="BF95" s="574">
        <v>112098</v>
      </c>
      <c r="BG95" s="574">
        <v>4090223</v>
      </c>
      <c r="BH95" s="654">
        <v>3312</v>
      </c>
      <c r="BI95" s="654">
        <v>76951</v>
      </c>
      <c r="BJ95" s="574">
        <v>50152</v>
      </c>
      <c r="BK95" s="574">
        <v>31021</v>
      </c>
      <c r="BL95" s="654">
        <v>17976</v>
      </c>
      <c r="BM95" s="574">
        <v>45141</v>
      </c>
      <c r="BN95" s="654">
        <v>3252</v>
      </c>
      <c r="BP95" s="361"/>
    </row>
    <row r="96" spans="4:67" ht="12.75">
      <c r="D96" s="158"/>
      <c r="F96" s="158"/>
      <c r="H96" s="612"/>
      <c r="I96" s="612"/>
      <c r="J96" s="612"/>
      <c r="L96" s="612"/>
      <c r="M96" s="155"/>
      <c r="N96" s="609"/>
      <c r="O96" s="155"/>
      <c r="P96" s="612"/>
      <c r="Q96" s="612"/>
      <c r="R96" s="612"/>
      <c r="S96" s="612"/>
      <c r="T96" s="612"/>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2"/>
      <c r="AZ96" s="612"/>
      <c r="BA96" s="612"/>
      <c r="BB96" s="612"/>
      <c r="BC96" s="612"/>
      <c r="BD96" s="612"/>
      <c r="BE96" s="612"/>
      <c r="BF96" s="612"/>
      <c r="BG96" s="612"/>
      <c r="BH96" s="612"/>
      <c r="BI96" s="612"/>
      <c r="BJ96" s="612"/>
      <c r="BK96" s="612"/>
      <c r="BL96" s="612"/>
      <c r="BM96" s="612"/>
      <c r="BN96" s="612"/>
      <c r="BO96" s="155"/>
    </row>
    <row r="97" spans="1:67" ht="13.5" thickBot="1">
      <c r="A97" t="s">
        <v>73</v>
      </c>
      <c r="D97" s="158"/>
      <c r="F97" s="158"/>
      <c r="H97" s="612"/>
      <c r="I97" s="612"/>
      <c r="J97" s="612"/>
      <c r="L97" s="276">
        <f>SUM(L94:L96)</f>
        <v>15123.984</v>
      </c>
      <c r="M97" s="155"/>
      <c r="N97" s="609"/>
      <c r="O97" s="155"/>
      <c r="P97" s="276">
        <f aca="true" t="shared" si="23" ref="P97:BN97">SUM(P94:P96)</f>
        <v>20023</v>
      </c>
      <c r="Q97" s="276">
        <f t="shared" si="23"/>
        <v>17920</v>
      </c>
      <c r="R97" s="276">
        <f t="shared" si="23"/>
        <v>31081</v>
      </c>
      <c r="S97" s="276">
        <f t="shared" si="23"/>
        <v>19699</v>
      </c>
      <c r="T97" s="276">
        <f t="shared" si="23"/>
        <v>2720256</v>
      </c>
      <c r="U97" s="276">
        <f t="shared" si="23"/>
        <v>51523</v>
      </c>
      <c r="V97" s="276">
        <f t="shared" si="23"/>
        <v>340259</v>
      </c>
      <c r="W97" s="276">
        <f t="shared" si="23"/>
        <v>406</v>
      </c>
      <c r="X97" s="276">
        <f t="shared" si="23"/>
        <v>19786</v>
      </c>
      <c r="Y97" s="276">
        <f t="shared" si="23"/>
        <v>267906</v>
      </c>
      <c r="Z97" s="276">
        <f t="shared" si="23"/>
        <v>184982</v>
      </c>
      <c r="AA97" s="276">
        <f t="shared" si="23"/>
        <v>90004</v>
      </c>
      <c r="AB97" s="276">
        <f t="shared" si="23"/>
        <v>15239</v>
      </c>
      <c r="AC97" s="276">
        <f t="shared" si="23"/>
        <v>2732</v>
      </c>
      <c r="AD97" s="276">
        <f t="shared" si="23"/>
        <v>40989</v>
      </c>
      <c r="AE97" s="276">
        <f t="shared" si="23"/>
        <v>20329</v>
      </c>
      <c r="AF97" s="276">
        <f t="shared" si="23"/>
        <v>25629</v>
      </c>
      <c r="AG97" s="276">
        <f t="shared" si="23"/>
        <v>18164</v>
      </c>
      <c r="AH97" s="276">
        <f t="shared" si="23"/>
        <v>2652</v>
      </c>
      <c r="AI97" s="276">
        <f t="shared" si="23"/>
        <v>0</v>
      </c>
      <c r="AJ97" s="276">
        <f t="shared" si="23"/>
        <v>907651</v>
      </c>
      <c r="AK97" s="276">
        <f t="shared" si="23"/>
        <v>862078</v>
      </c>
      <c r="AL97" s="276">
        <f t="shared" si="23"/>
        <v>134493</v>
      </c>
      <c r="AM97" s="276">
        <f t="shared" si="23"/>
        <v>2953</v>
      </c>
      <c r="AN97" s="276">
        <f t="shared" si="23"/>
        <v>37514</v>
      </c>
      <c r="AO97" s="276">
        <f t="shared" si="23"/>
        <v>0</v>
      </c>
      <c r="AP97" s="276">
        <f t="shared" si="23"/>
        <v>96990</v>
      </c>
      <c r="AQ97" s="276">
        <f t="shared" si="23"/>
        <v>0</v>
      </c>
      <c r="AR97" s="276">
        <f t="shared" si="23"/>
        <v>16586</v>
      </c>
      <c r="AS97" s="276">
        <f t="shared" si="23"/>
        <v>0</v>
      </c>
      <c r="AT97" s="276">
        <f t="shared" si="23"/>
        <v>576204</v>
      </c>
      <c r="AU97" s="276">
        <f t="shared" si="23"/>
        <v>283562</v>
      </c>
      <c r="AV97" s="276">
        <f t="shared" si="23"/>
        <v>2318840</v>
      </c>
      <c r="AW97" s="276">
        <f t="shared" si="23"/>
        <v>260202</v>
      </c>
      <c r="AX97" s="276">
        <f t="shared" si="23"/>
        <v>12481</v>
      </c>
      <c r="AY97" s="276">
        <f t="shared" si="23"/>
        <v>32608</v>
      </c>
      <c r="AZ97" s="276">
        <f t="shared" si="23"/>
        <v>403562</v>
      </c>
      <c r="BA97" s="276">
        <f t="shared" si="23"/>
        <v>55814</v>
      </c>
      <c r="BB97" s="276">
        <f t="shared" si="23"/>
        <v>128585</v>
      </c>
      <c r="BC97" s="276">
        <f t="shared" si="23"/>
        <v>105624</v>
      </c>
      <c r="BD97" s="276">
        <f t="shared" si="23"/>
        <v>129554</v>
      </c>
      <c r="BE97" s="276">
        <f t="shared" si="23"/>
        <v>52698</v>
      </c>
      <c r="BF97" s="276">
        <f t="shared" si="23"/>
        <v>157126</v>
      </c>
      <c r="BG97" s="276">
        <f t="shared" si="23"/>
        <v>4136333</v>
      </c>
      <c r="BH97" s="276">
        <f t="shared" si="23"/>
        <v>3312</v>
      </c>
      <c r="BI97" s="276">
        <f t="shared" si="23"/>
        <v>76951</v>
      </c>
      <c r="BJ97" s="276">
        <f t="shared" si="23"/>
        <v>188624</v>
      </c>
      <c r="BK97" s="276">
        <f t="shared" si="23"/>
        <v>67206</v>
      </c>
      <c r="BL97" s="276">
        <f t="shared" si="23"/>
        <v>17976</v>
      </c>
      <c r="BM97" s="276">
        <f t="shared" si="23"/>
        <v>165626</v>
      </c>
      <c r="BN97" s="276">
        <f t="shared" si="23"/>
        <v>3252</v>
      </c>
      <c r="BO97" s="155"/>
    </row>
    <row r="98" spans="4:67" ht="13.5" thickTop="1">
      <c r="D98" s="158"/>
      <c r="F98" s="158"/>
      <c r="H98" s="612"/>
      <c r="I98" s="612"/>
      <c r="J98" s="612"/>
      <c r="L98" s="612"/>
      <c r="M98" s="155"/>
      <c r="N98" s="609"/>
      <c r="O98" s="155"/>
      <c r="P98" s="612"/>
      <c r="Q98" s="612"/>
      <c r="R98" s="612"/>
      <c r="S98" s="612"/>
      <c r="T98" s="612"/>
      <c r="U98" s="612"/>
      <c r="V98" s="612"/>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2"/>
      <c r="BC98" s="612"/>
      <c r="BD98" s="612"/>
      <c r="BE98" s="612"/>
      <c r="BF98" s="612"/>
      <c r="BG98" s="612"/>
      <c r="BH98" s="612"/>
      <c r="BI98" s="612"/>
      <c r="BJ98" s="612"/>
      <c r="BK98" s="612"/>
      <c r="BL98" s="612"/>
      <c r="BM98" s="612"/>
      <c r="BN98" s="612"/>
      <c r="BO98" s="155"/>
    </row>
    <row r="99" spans="1:67" ht="13.5" thickBot="1">
      <c r="A99" t="s">
        <v>74</v>
      </c>
      <c r="D99" s="158"/>
      <c r="F99" s="158"/>
      <c r="H99" s="612"/>
      <c r="I99" s="612"/>
      <c r="J99" s="612"/>
      <c r="L99" s="417">
        <f>+L97/L34</f>
        <v>0.12678099285521313</v>
      </c>
      <c r="M99" s="155"/>
      <c r="N99" s="609"/>
      <c r="O99" s="155"/>
      <c r="P99" s="417">
        <f aca="true" t="shared" si="24" ref="P99:BN99">+P97/P34</f>
        <v>0.01139275366804759</v>
      </c>
      <c r="Q99" s="417">
        <f t="shared" si="24"/>
        <v>0.06816447578294384</v>
      </c>
      <c r="R99" s="417">
        <f t="shared" si="24"/>
        <v>0.016273864579010644</v>
      </c>
      <c r="S99" s="417">
        <f t="shared" si="24"/>
        <v>0.018355852423665234</v>
      </c>
      <c r="T99" s="417">
        <f t="shared" si="24"/>
        <v>0.22645840155908137</v>
      </c>
      <c r="U99" s="417">
        <f t="shared" si="24"/>
        <v>0.025563813150388845</v>
      </c>
      <c r="V99" s="417">
        <f t="shared" si="24"/>
        <v>0.23749837188789694</v>
      </c>
      <c r="W99" s="417">
        <f t="shared" si="24"/>
        <v>0.0007484487372186731</v>
      </c>
      <c r="X99" s="417">
        <f t="shared" si="24"/>
        <v>0.13782523317408918</v>
      </c>
      <c r="Y99" s="417">
        <f t="shared" si="24"/>
        <v>0.0354706059787878</v>
      </c>
      <c r="Z99" s="417">
        <f t="shared" si="24"/>
        <v>0.06902006741857201</v>
      </c>
      <c r="AA99" s="417">
        <f t="shared" si="24"/>
        <v>0.18362606066165787</v>
      </c>
      <c r="AB99" s="417">
        <f t="shared" si="24"/>
        <v>0.025360229926005905</v>
      </c>
      <c r="AC99" s="417">
        <f t="shared" si="24"/>
        <v>0.0005467889589821186</v>
      </c>
      <c r="AD99" s="417">
        <f t="shared" si="24"/>
        <v>0.014522484958712214</v>
      </c>
      <c r="AE99" s="417">
        <f t="shared" si="24"/>
        <v>0.014894364909471198</v>
      </c>
      <c r="AF99" s="417">
        <f t="shared" si="24"/>
        <v>0.022994376827382975</v>
      </c>
      <c r="AG99" s="417">
        <f t="shared" si="24"/>
        <v>0.009477272657522726</v>
      </c>
      <c r="AH99" s="417">
        <f t="shared" si="24"/>
        <v>0.001622105474041908</v>
      </c>
      <c r="AI99" s="417">
        <f t="shared" si="24"/>
        <v>0</v>
      </c>
      <c r="AJ99" s="417">
        <f t="shared" si="24"/>
        <v>0.2983754996309257</v>
      </c>
      <c r="AK99" s="417">
        <f t="shared" si="24"/>
        <v>0.39018294288044025</v>
      </c>
      <c r="AL99" s="417">
        <f t="shared" si="24"/>
        <v>0.0426068899208363</v>
      </c>
      <c r="AM99" s="417">
        <f t="shared" si="24"/>
        <v>0.0015363959921452404</v>
      </c>
      <c r="AN99" s="417">
        <f t="shared" si="24"/>
        <v>0.0334965555104625</v>
      </c>
      <c r="AO99" s="417">
        <f t="shared" si="24"/>
        <v>0</v>
      </c>
      <c r="AP99" s="417">
        <f t="shared" si="24"/>
        <v>0.15909542726295756</v>
      </c>
      <c r="AQ99" s="417">
        <f t="shared" si="24"/>
        <v>0</v>
      </c>
      <c r="AR99" s="417">
        <f t="shared" si="24"/>
        <v>0.01369814251031135</v>
      </c>
      <c r="AS99" s="417">
        <f t="shared" si="24"/>
        <v>0</v>
      </c>
      <c r="AT99" s="417">
        <f t="shared" si="24"/>
        <v>0.1641814921978455</v>
      </c>
      <c r="AU99" s="417">
        <f t="shared" si="24"/>
        <v>0.27807397550863455</v>
      </c>
      <c r="AV99" s="417">
        <f t="shared" si="24"/>
        <v>0.3192522827042113</v>
      </c>
      <c r="AW99" s="417">
        <f t="shared" si="24"/>
        <v>0.07407474769740195</v>
      </c>
      <c r="AX99" s="417">
        <f t="shared" si="24"/>
        <v>0.03863816866089067</v>
      </c>
      <c r="AY99" s="417">
        <f t="shared" si="24"/>
        <v>0.007519976804081756</v>
      </c>
      <c r="AZ99" s="417">
        <f t="shared" si="24"/>
        <v>0.2620596920603224</v>
      </c>
      <c r="BA99" s="417">
        <f t="shared" si="24"/>
        <v>0.04102171495353503</v>
      </c>
      <c r="BB99" s="417">
        <f t="shared" si="24"/>
        <v>0.02372738145290886</v>
      </c>
      <c r="BC99" s="417">
        <f t="shared" si="24"/>
        <v>0.3067255144605846</v>
      </c>
      <c r="BD99" s="417">
        <f t="shared" si="24"/>
        <v>0.09077101797722935</v>
      </c>
      <c r="BE99" s="417">
        <f t="shared" si="24"/>
        <v>0.15068229676111314</v>
      </c>
      <c r="BF99" s="417">
        <f t="shared" si="24"/>
        <v>0.07279469605445091</v>
      </c>
      <c r="BG99" s="417">
        <f t="shared" si="24"/>
        <v>0.34240454470574994</v>
      </c>
      <c r="BH99" s="417">
        <f t="shared" si="24"/>
        <v>0.0039468017098879754</v>
      </c>
      <c r="BI99" s="417">
        <f t="shared" si="24"/>
        <v>0.24558964861540783</v>
      </c>
      <c r="BJ99" s="417">
        <f t="shared" si="24"/>
        <v>0.059958907064434075</v>
      </c>
      <c r="BK99" s="417">
        <f t="shared" si="24"/>
        <v>0.02758466327839773</v>
      </c>
      <c r="BL99" s="417">
        <f t="shared" si="24"/>
        <v>0.01059468055717616</v>
      </c>
      <c r="BM99" s="417">
        <f t="shared" si="24"/>
        <v>0.07293504922987437</v>
      </c>
      <c r="BN99" s="417">
        <f t="shared" si="24"/>
        <v>0.00909020646257215</v>
      </c>
      <c r="BO99" s="155"/>
    </row>
    <row r="100" spans="4:67" ht="13.5" thickTop="1">
      <c r="D100" s="158"/>
      <c r="F100" s="158"/>
      <c r="H100" s="612"/>
      <c r="I100" s="612"/>
      <c r="J100" s="612"/>
      <c r="L100" s="612"/>
      <c r="M100" s="155"/>
      <c r="N100" s="609"/>
      <c r="O100" s="155"/>
      <c r="P100" s="612"/>
      <c r="Q100" s="612"/>
      <c r="R100" s="612"/>
      <c r="S100" s="612"/>
      <c r="T100" s="612"/>
      <c r="U100" s="612"/>
      <c r="V100" s="612"/>
      <c r="W100" s="612"/>
      <c r="X100" s="612"/>
      <c r="Y100" s="612"/>
      <c r="Z100" s="612"/>
      <c r="AA100" s="612"/>
      <c r="AB100" s="612"/>
      <c r="AC100" s="612"/>
      <c r="AD100" s="612"/>
      <c r="AE100" s="612"/>
      <c r="AF100" s="612"/>
      <c r="AG100" s="612"/>
      <c r="AH100" s="612"/>
      <c r="AI100" s="612"/>
      <c r="AJ100" s="612"/>
      <c r="AK100" s="612"/>
      <c r="AL100" s="612"/>
      <c r="AM100" s="612"/>
      <c r="AN100" s="612"/>
      <c r="AO100" s="612"/>
      <c r="AP100" s="612"/>
      <c r="AQ100" s="612"/>
      <c r="AR100" s="612"/>
      <c r="AS100" s="612"/>
      <c r="AT100" s="612"/>
      <c r="AU100" s="612"/>
      <c r="AV100" s="612"/>
      <c r="AW100" s="612"/>
      <c r="AX100" s="612"/>
      <c r="AY100" s="612"/>
      <c r="AZ100" s="612"/>
      <c r="BA100" s="612"/>
      <c r="BB100" s="612"/>
      <c r="BC100" s="612"/>
      <c r="BD100" s="612"/>
      <c r="BE100" s="612"/>
      <c r="BF100" s="612"/>
      <c r="BG100" s="612"/>
      <c r="BH100" s="612"/>
      <c r="BI100" s="612"/>
      <c r="BJ100" s="612"/>
      <c r="BK100" s="612"/>
      <c r="BL100" s="612"/>
      <c r="BM100" s="612"/>
      <c r="BN100" s="612"/>
      <c r="BO100" s="155"/>
    </row>
    <row r="101" spans="4:67" ht="12.75">
      <c r="D101" s="158"/>
      <c r="F101" s="158"/>
      <c r="H101" s="612"/>
      <c r="I101" s="612"/>
      <c r="J101" s="612"/>
      <c r="L101" s="612"/>
      <c r="M101" s="155"/>
      <c r="N101" s="609"/>
      <c r="O101" s="155"/>
      <c r="P101" s="612"/>
      <c r="Q101" s="612"/>
      <c r="R101" s="612"/>
      <c r="S101" s="612"/>
      <c r="T101" s="612"/>
      <c r="U101" s="612"/>
      <c r="V101" s="612"/>
      <c r="W101" s="612"/>
      <c r="X101" s="612"/>
      <c r="Y101" s="612"/>
      <c r="Z101" s="612"/>
      <c r="AA101" s="612"/>
      <c r="AB101" s="612"/>
      <c r="AC101" s="612"/>
      <c r="AD101" s="612"/>
      <c r="AE101" s="612"/>
      <c r="AF101" s="612"/>
      <c r="AG101" s="612"/>
      <c r="AH101" s="612"/>
      <c r="AI101" s="612"/>
      <c r="AJ101" s="612"/>
      <c r="AK101" s="612"/>
      <c r="AL101" s="612"/>
      <c r="AM101" s="612"/>
      <c r="AN101" s="612"/>
      <c r="AO101" s="612"/>
      <c r="AP101" s="612"/>
      <c r="AQ101" s="612"/>
      <c r="AR101" s="612"/>
      <c r="AS101" s="612"/>
      <c r="AT101" s="612"/>
      <c r="AU101" s="612"/>
      <c r="AV101" s="612"/>
      <c r="AW101" s="612"/>
      <c r="AX101" s="612"/>
      <c r="AY101" s="612"/>
      <c r="AZ101" s="612"/>
      <c r="BA101" s="612"/>
      <c r="BB101" s="612"/>
      <c r="BC101" s="612"/>
      <c r="BD101" s="612"/>
      <c r="BE101" s="612"/>
      <c r="BF101" s="612"/>
      <c r="BG101" s="612"/>
      <c r="BH101" s="612"/>
      <c r="BI101" s="612"/>
      <c r="BJ101" s="612"/>
      <c r="BK101" s="612"/>
      <c r="BL101" s="612"/>
      <c r="BM101" s="612"/>
      <c r="BN101" s="612"/>
      <c r="BO101" s="155"/>
    </row>
    <row r="102" spans="4:67" ht="12.75">
      <c r="D102" s="158"/>
      <c r="F102" s="612" t="s">
        <v>904</v>
      </c>
      <c r="H102" s="163">
        <f>+L50</f>
        <v>196705.54033427543</v>
      </c>
      <c r="I102" s="612"/>
      <c r="J102" s="612"/>
      <c r="L102" s="612"/>
      <c r="M102" s="155"/>
      <c r="N102" s="609"/>
      <c r="O102" s="155"/>
      <c r="P102" s="612"/>
      <c r="Q102" s="612"/>
      <c r="R102" s="612"/>
      <c r="S102" s="612"/>
      <c r="T102" s="612"/>
      <c r="U102" s="612"/>
      <c r="V102" s="612"/>
      <c r="W102" s="612"/>
      <c r="X102" s="612"/>
      <c r="Y102" s="612"/>
      <c r="Z102" s="612"/>
      <c r="AA102" s="612"/>
      <c r="AB102" s="612"/>
      <c r="AC102" s="612"/>
      <c r="AD102" s="612"/>
      <c r="AE102" s="612"/>
      <c r="AF102" s="612"/>
      <c r="AG102" s="612"/>
      <c r="AH102" s="612"/>
      <c r="AI102" s="612"/>
      <c r="AJ102" s="612"/>
      <c r="AK102" s="612"/>
      <c r="AL102" s="612"/>
      <c r="AM102" s="612"/>
      <c r="AN102" s="612"/>
      <c r="AO102" s="612"/>
      <c r="AP102" s="612"/>
      <c r="AQ102" s="612"/>
      <c r="AR102" s="612"/>
      <c r="AS102" s="612"/>
      <c r="AT102" s="612"/>
      <c r="AU102" s="612"/>
      <c r="AV102" s="612"/>
      <c r="AW102" s="612"/>
      <c r="AX102" s="612"/>
      <c r="AY102" s="612"/>
      <c r="AZ102" s="612"/>
      <c r="BA102" s="612"/>
      <c r="BB102" s="612"/>
      <c r="BC102" s="612"/>
      <c r="BD102" s="612"/>
      <c r="BE102" s="612"/>
      <c r="BF102" s="612"/>
      <c r="BG102" s="612"/>
      <c r="BH102" s="612"/>
      <c r="BI102" s="612"/>
      <c r="BJ102" s="612"/>
      <c r="BK102" s="612"/>
      <c r="BL102" s="612"/>
      <c r="BM102" s="612"/>
      <c r="BN102" s="612"/>
      <c r="BO102" s="155"/>
    </row>
    <row r="103" spans="4:67" ht="12.75">
      <c r="D103" s="158"/>
      <c r="F103" s="612" t="s">
        <v>910</v>
      </c>
      <c r="H103" s="163">
        <f>+L70</f>
        <v>179394.64500000002</v>
      </c>
      <c r="I103" s="612"/>
      <c r="J103" s="612"/>
      <c r="L103" s="612"/>
      <c r="M103" s="155"/>
      <c r="N103" s="609"/>
      <c r="O103" s="155"/>
      <c r="P103" s="612"/>
      <c r="Q103" s="612"/>
      <c r="R103" s="612"/>
      <c r="S103" s="612"/>
      <c r="T103" s="612"/>
      <c r="U103" s="612"/>
      <c r="V103" s="612"/>
      <c r="W103" s="612"/>
      <c r="X103" s="612"/>
      <c r="Y103" s="612"/>
      <c r="Z103" s="612"/>
      <c r="AA103" s="612"/>
      <c r="AB103" s="612"/>
      <c r="AC103" s="612"/>
      <c r="AD103" s="612"/>
      <c r="AE103" s="612"/>
      <c r="AF103" s="612"/>
      <c r="AG103" s="612"/>
      <c r="AH103" s="612"/>
      <c r="AI103" s="612"/>
      <c r="AJ103" s="612"/>
      <c r="AK103" s="612"/>
      <c r="AL103" s="612"/>
      <c r="AM103" s="612"/>
      <c r="AN103" s="612"/>
      <c r="AO103" s="612"/>
      <c r="AP103" s="612"/>
      <c r="AQ103" s="612"/>
      <c r="AR103" s="612"/>
      <c r="AS103" s="612"/>
      <c r="AT103" s="612"/>
      <c r="AU103" s="612"/>
      <c r="AV103" s="612"/>
      <c r="AW103" s="612"/>
      <c r="AX103" s="612"/>
      <c r="AY103" s="612"/>
      <c r="AZ103" s="612"/>
      <c r="BA103" s="612"/>
      <c r="BB103" s="612"/>
      <c r="BC103" s="612"/>
      <c r="BD103" s="612"/>
      <c r="BE103" s="612"/>
      <c r="BF103" s="612"/>
      <c r="BG103" s="612"/>
      <c r="BH103" s="612"/>
      <c r="BI103" s="612"/>
      <c r="BJ103" s="612"/>
      <c r="BK103" s="612"/>
      <c r="BL103" s="612"/>
      <c r="BM103" s="612"/>
      <c r="BN103" s="612"/>
      <c r="BO103" s="155"/>
    </row>
    <row r="104" spans="1:67" ht="12.75">
      <c r="A104" t="s">
        <v>687</v>
      </c>
      <c r="D104" s="158"/>
      <c r="F104" s="158"/>
      <c r="H104" s="612"/>
      <c r="I104" s="612"/>
      <c r="J104" s="612"/>
      <c r="L104" s="612"/>
      <c r="M104" s="155"/>
      <c r="N104" s="609"/>
      <c r="O104" s="155"/>
      <c r="P104" s="612"/>
      <c r="Q104" s="612"/>
      <c r="R104" s="612"/>
      <c r="S104" s="612"/>
      <c r="T104" s="612"/>
      <c r="U104" s="612"/>
      <c r="V104" s="612"/>
      <c r="W104" s="612"/>
      <c r="X104" s="612"/>
      <c r="Y104" s="612"/>
      <c r="Z104" s="612"/>
      <c r="AA104" s="612"/>
      <c r="AB104" s="612"/>
      <c r="AC104" s="612"/>
      <c r="AD104" s="612"/>
      <c r="AE104" s="612"/>
      <c r="AF104" s="612"/>
      <c r="AG104" s="612"/>
      <c r="AH104" s="612"/>
      <c r="AI104" s="612"/>
      <c r="AJ104" s="612"/>
      <c r="AK104" s="612"/>
      <c r="AL104" s="612"/>
      <c r="AM104" s="612"/>
      <c r="AN104" s="612"/>
      <c r="AO104" s="612"/>
      <c r="AP104" s="612"/>
      <c r="AQ104" s="612"/>
      <c r="AR104" s="612"/>
      <c r="AS104" s="612"/>
      <c r="AT104" s="612"/>
      <c r="AU104" s="612"/>
      <c r="AV104" s="612"/>
      <c r="AW104" s="612"/>
      <c r="AX104" s="612"/>
      <c r="AY104" s="612"/>
      <c r="AZ104" s="612"/>
      <c r="BA104" s="612"/>
      <c r="BB104" s="612"/>
      <c r="BC104" s="612"/>
      <c r="BD104" s="612"/>
      <c r="BE104" s="612"/>
      <c r="BF104" s="612"/>
      <c r="BG104" s="612"/>
      <c r="BH104" s="612"/>
      <c r="BI104" s="612"/>
      <c r="BJ104" s="612"/>
      <c r="BK104" s="612"/>
      <c r="BL104" s="612"/>
      <c r="BM104" s="612"/>
      <c r="BN104" s="612"/>
      <c r="BO104" s="155"/>
    </row>
    <row r="105" spans="4:67" ht="12.75">
      <c r="D105" s="158"/>
      <c r="F105" s="158"/>
      <c r="H105" s="612"/>
      <c r="I105" s="612"/>
      <c r="J105" s="612"/>
      <c r="L105" s="612"/>
      <c r="M105" s="155"/>
      <c r="N105" s="609"/>
      <c r="O105" s="155"/>
      <c r="P105" s="612"/>
      <c r="Q105" s="612"/>
      <c r="R105" s="612"/>
      <c r="S105" s="612"/>
      <c r="T105" s="612"/>
      <c r="U105" s="612"/>
      <c r="V105" s="612"/>
      <c r="W105" s="612"/>
      <c r="X105" s="612"/>
      <c r="Y105" s="612"/>
      <c r="Z105" s="612"/>
      <c r="AA105" s="612"/>
      <c r="AB105" s="612"/>
      <c r="AC105" s="612"/>
      <c r="AD105" s="612"/>
      <c r="AE105" s="612"/>
      <c r="AF105" s="612"/>
      <c r="AG105" s="612"/>
      <c r="AH105" s="612"/>
      <c r="AI105" s="612"/>
      <c r="AJ105" s="612"/>
      <c r="AK105" s="612"/>
      <c r="AL105" s="612"/>
      <c r="AM105" s="612"/>
      <c r="AN105" s="612"/>
      <c r="AO105" s="612"/>
      <c r="AP105" s="612"/>
      <c r="AQ105" s="612"/>
      <c r="AR105" s="612"/>
      <c r="AS105" s="612"/>
      <c r="AT105" s="612"/>
      <c r="AU105" s="612"/>
      <c r="AV105" s="612"/>
      <c r="AW105" s="612"/>
      <c r="AX105" s="612"/>
      <c r="AY105" s="612"/>
      <c r="AZ105" s="612"/>
      <c r="BA105" s="612"/>
      <c r="BB105" s="612"/>
      <c r="BC105" s="612"/>
      <c r="BD105" s="612"/>
      <c r="BE105" s="612"/>
      <c r="BF105" s="612"/>
      <c r="BG105" s="612"/>
      <c r="BH105" s="612"/>
      <c r="BI105" s="612"/>
      <c r="BJ105" s="612"/>
      <c r="BK105" s="612"/>
      <c r="BL105" s="612"/>
      <c r="BM105" s="612"/>
      <c r="BN105" s="612"/>
      <c r="BO105" s="155"/>
    </row>
    <row r="106" spans="2:67" ht="13.5" thickBot="1">
      <c r="B106" t="s">
        <v>688</v>
      </c>
      <c r="D106" s="158"/>
      <c r="F106" s="158"/>
      <c r="H106" s="612"/>
      <c r="I106" s="612"/>
      <c r="J106" s="612"/>
      <c r="L106" s="790">
        <f>(+L80*1000)/L78</f>
        <v>10046.498623523958</v>
      </c>
      <c r="M106" s="155"/>
      <c r="N106" s="609"/>
      <c r="O106" s="155"/>
      <c r="P106" s="790">
        <f>(+P80*1000000)/P78</f>
        <v>13240.89502499405</v>
      </c>
      <c r="Q106" s="790">
        <f aca="true" t="shared" si="25" ref="Q106:BN106">(+Q80*1000000)/Q78</f>
        <v>7552.429513833418</v>
      </c>
      <c r="R106" s="790">
        <f t="shared" si="25"/>
        <v>9896.355702338216</v>
      </c>
      <c r="S106" s="790">
        <f t="shared" si="25"/>
        <v>11670.913385926506</v>
      </c>
      <c r="T106" s="790">
        <f t="shared" si="25"/>
        <v>9062.8524908076</v>
      </c>
      <c r="U106" s="790">
        <f t="shared" si="25"/>
        <v>10059.974074084017</v>
      </c>
      <c r="V106" s="790">
        <f t="shared" si="25"/>
        <v>9187.839477526011</v>
      </c>
      <c r="W106" s="790">
        <f t="shared" si="25"/>
        <v>10964.324034334764</v>
      </c>
      <c r="X106" s="790">
        <f t="shared" si="25"/>
        <v>6154.407589242321</v>
      </c>
      <c r="Y106" s="790">
        <f t="shared" si="25"/>
        <v>11277.068772934816</v>
      </c>
      <c r="Z106" s="790">
        <f t="shared" si="25"/>
        <v>11804.470449804647</v>
      </c>
      <c r="AA106" s="790">
        <f t="shared" si="25"/>
        <v>8102.0839076714865</v>
      </c>
      <c r="AB106" s="790">
        <f t="shared" si="25"/>
        <v>10526.63173797478</v>
      </c>
      <c r="AC106" s="790">
        <f t="shared" si="25"/>
        <v>8410.634068831152</v>
      </c>
      <c r="AD106" s="790">
        <f t="shared" si="25"/>
        <v>11263.27249451751</v>
      </c>
      <c r="AE106" s="790">
        <f t="shared" si="25"/>
        <v>10492.09408473911</v>
      </c>
      <c r="AF106" s="790">
        <f t="shared" si="25"/>
        <v>10825.822006596085</v>
      </c>
      <c r="AG106" s="790">
        <f t="shared" si="25"/>
        <v>11292.260514938169</v>
      </c>
      <c r="AH106" s="790">
        <f t="shared" si="25"/>
        <v>10368.997939271345</v>
      </c>
      <c r="AI106" s="790">
        <f t="shared" si="25"/>
        <v>11413.427991024118</v>
      </c>
      <c r="AJ106" s="790">
        <f t="shared" si="25"/>
        <v>10028.500728225732</v>
      </c>
      <c r="AK106" s="790">
        <f t="shared" si="25"/>
        <v>8473.40664920318</v>
      </c>
      <c r="AL106" s="790">
        <f t="shared" si="25"/>
        <v>10408.476021971084</v>
      </c>
      <c r="AM106" s="790">
        <f t="shared" si="25"/>
        <v>11024.991109965584</v>
      </c>
      <c r="AN106" s="790">
        <f t="shared" si="25"/>
        <v>14832.686055454264</v>
      </c>
      <c r="AO106" s="790">
        <f t="shared" si="25"/>
        <v>11701.02527587962</v>
      </c>
      <c r="AP106" s="790">
        <f t="shared" si="25"/>
        <v>11812.269842513515</v>
      </c>
      <c r="AQ106" s="790">
        <f t="shared" si="25"/>
        <v>10983.031924751062</v>
      </c>
      <c r="AR106" s="790">
        <f t="shared" si="25"/>
        <v>8624.66468724394</v>
      </c>
      <c r="AS106" s="790">
        <f t="shared" si="25"/>
        <v>10216.777255430059</v>
      </c>
      <c r="AT106" s="790">
        <f t="shared" si="25"/>
        <v>8817.927377156413</v>
      </c>
      <c r="AU106" s="790">
        <f t="shared" si="25"/>
        <v>13638.226857808406</v>
      </c>
      <c r="AV106" s="790">
        <f t="shared" si="25"/>
        <v>7040.033461744425</v>
      </c>
      <c r="AW106" s="790">
        <f t="shared" si="25"/>
        <v>11429.518338001213</v>
      </c>
      <c r="AX106" s="790">
        <f t="shared" si="25"/>
        <v>12290.779408400474</v>
      </c>
      <c r="AY106" s="790">
        <f t="shared" si="25"/>
        <v>9602.706058555754</v>
      </c>
      <c r="AZ106" s="790">
        <f t="shared" si="25"/>
        <v>13169.864453270126</v>
      </c>
      <c r="BA106" s="790">
        <f t="shared" si="25"/>
        <v>9308.974092120536</v>
      </c>
      <c r="BB106" s="790">
        <f t="shared" si="25"/>
        <v>8680.273979756968</v>
      </c>
      <c r="BC106" s="790">
        <f t="shared" si="25"/>
        <v>8185.71215980148</v>
      </c>
      <c r="BD106" s="790">
        <f t="shared" si="25"/>
        <v>11552.061465131123</v>
      </c>
      <c r="BE106" s="790">
        <f t="shared" si="25"/>
        <v>11298.123670855106</v>
      </c>
      <c r="BF106" s="790">
        <f t="shared" si="25"/>
        <v>11530.955981196405</v>
      </c>
      <c r="BG106" s="790">
        <f t="shared" si="25"/>
        <v>10212.520074817618</v>
      </c>
      <c r="BH106" s="790">
        <f t="shared" si="25"/>
        <v>10072.843415937257</v>
      </c>
      <c r="BI106" s="790">
        <f t="shared" si="25"/>
        <v>12400.477065403087</v>
      </c>
      <c r="BJ106" s="790">
        <f t="shared" si="25"/>
        <v>10632.081431663128</v>
      </c>
      <c r="BK106" s="790">
        <f t="shared" si="25"/>
        <v>8807.298523320802</v>
      </c>
      <c r="BL106" s="790">
        <f t="shared" si="25"/>
        <v>11353.811123908043</v>
      </c>
      <c r="BM106" s="790">
        <f t="shared" si="25"/>
        <v>10620.770494563043</v>
      </c>
      <c r="BN106" s="790">
        <f t="shared" si="25"/>
        <v>17894.057094384178</v>
      </c>
      <c r="BO106" s="155"/>
    </row>
    <row r="107" spans="4:67" ht="13.5" thickTop="1">
      <c r="D107" s="158"/>
      <c r="F107" s="158"/>
      <c r="I107" s="612"/>
      <c r="J107" s="612"/>
      <c r="L107" s="163"/>
      <c r="M107" s="155"/>
      <c r="N107" s="609"/>
      <c r="O107" s="155"/>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55"/>
    </row>
    <row r="108" spans="2:67" ht="13.5" thickBot="1">
      <c r="B108" t="s">
        <v>689</v>
      </c>
      <c r="D108" s="158"/>
      <c r="F108" s="158"/>
      <c r="I108" s="612"/>
      <c r="J108" s="612"/>
      <c r="L108" s="276">
        <f>(+L50*1000)/L78</f>
        <v>652.2501784619144</v>
      </c>
      <c r="M108" s="155"/>
      <c r="N108" s="609"/>
      <c r="O108" s="155"/>
      <c r="P108" s="276">
        <f>(+P50*1000)/P78</f>
        <v>514.6017296898036</v>
      </c>
      <c r="Q108" s="276">
        <f aca="true" t="shared" si="26" ref="Q108:BN108">(+Q50*1000)/Q78</f>
        <v>386.77531989820847</v>
      </c>
      <c r="R108" s="276">
        <f t="shared" si="26"/>
        <v>511.34356712505416</v>
      </c>
      <c r="S108" s="276">
        <f t="shared" si="26"/>
        <v>569.791404274644</v>
      </c>
      <c r="T108" s="276">
        <f t="shared" si="26"/>
        <v>683.8385803334285</v>
      </c>
      <c r="U108" s="276">
        <f t="shared" si="26"/>
        <v>515.2214388349566</v>
      </c>
      <c r="V108" s="276">
        <f t="shared" si="26"/>
        <v>594.6389087158808</v>
      </c>
      <c r="W108" s="276">
        <f t="shared" si="26"/>
        <v>629.5821329026047</v>
      </c>
      <c r="X108" s="276">
        <f t="shared" si="26"/>
        <v>254.28270920302054</v>
      </c>
      <c r="Y108" s="276">
        <f t="shared" si="26"/>
        <v>855.6932419451425</v>
      </c>
      <c r="Z108" s="276">
        <f t="shared" si="26"/>
        <v>504.42533743003247</v>
      </c>
      <c r="AA108" s="276">
        <f t="shared" si="26"/>
        <v>504.8231641237773</v>
      </c>
      <c r="AB108" s="276">
        <f t="shared" si="26"/>
        <v>653.8900186248941</v>
      </c>
      <c r="AC108" s="276">
        <f t="shared" si="26"/>
        <v>701.5245835766675</v>
      </c>
      <c r="AD108" s="276">
        <f t="shared" si="26"/>
        <v>785.808285094293</v>
      </c>
      <c r="AE108" s="276">
        <f t="shared" si="26"/>
        <v>594.4771894414262</v>
      </c>
      <c r="AF108" s="276">
        <f t="shared" si="26"/>
        <v>541.9827672433937</v>
      </c>
      <c r="AG108" s="276">
        <f t="shared" si="26"/>
        <v>597.7009236482265</v>
      </c>
      <c r="AH108" s="276">
        <f t="shared" si="26"/>
        <v>501.97377321248484</v>
      </c>
      <c r="AI108" s="276">
        <f t="shared" si="26"/>
        <v>636.2195113562725</v>
      </c>
      <c r="AJ108" s="276">
        <f t="shared" si="26"/>
        <v>749.8473851315624</v>
      </c>
      <c r="AK108" s="276">
        <f t="shared" si="26"/>
        <v>494.1358933604556</v>
      </c>
      <c r="AL108" s="276">
        <f t="shared" si="26"/>
        <v>583.0856090733251</v>
      </c>
      <c r="AM108" s="276">
        <f t="shared" si="26"/>
        <v>549.3824050621452</v>
      </c>
      <c r="AN108" s="276">
        <f t="shared" si="26"/>
        <v>582.5153486370524</v>
      </c>
      <c r="AO108" s="276">
        <f t="shared" si="26"/>
        <v>460.1939484742631</v>
      </c>
      <c r="AP108" s="276">
        <f t="shared" si="26"/>
        <v>639.3041725356154</v>
      </c>
      <c r="AQ108" s="276">
        <f t="shared" si="26"/>
        <v>572.3621232802269</v>
      </c>
      <c r="AR108" s="276">
        <f t="shared" si="26"/>
        <v>755.9177149276389</v>
      </c>
      <c r="AS108" s="276">
        <f t="shared" si="26"/>
        <v>546.2396755181428</v>
      </c>
      <c r="AT108" s="276">
        <f t="shared" si="26"/>
        <v>669.7234680664749</v>
      </c>
      <c r="AU108" s="276">
        <f t="shared" si="26"/>
        <v>673.1830437936504</v>
      </c>
      <c r="AV108" s="276">
        <f t="shared" si="26"/>
        <v>860.8234539620832</v>
      </c>
      <c r="AW108" s="276">
        <f t="shared" si="26"/>
        <v>528.9247600566376</v>
      </c>
      <c r="AX108" s="276">
        <f t="shared" si="26"/>
        <v>696.4362055026796</v>
      </c>
      <c r="AY108" s="276">
        <f t="shared" si="26"/>
        <v>520.5125537285271</v>
      </c>
      <c r="AZ108" s="276">
        <f t="shared" si="26"/>
        <v>559.1037328675462</v>
      </c>
      <c r="BA108" s="276">
        <f t="shared" si="26"/>
        <v>365.87156472512424</v>
      </c>
      <c r="BB108" s="276">
        <f t="shared" si="26"/>
        <v>649.216426983598</v>
      </c>
      <c r="BC108" s="276">
        <f t="shared" si="26"/>
        <v>526.097949267117</v>
      </c>
      <c r="BD108" s="276">
        <f t="shared" si="26"/>
        <v>487.97702330164464</v>
      </c>
      <c r="BE108" s="276">
        <f t="shared" si="26"/>
        <v>574.3941008410261</v>
      </c>
      <c r="BF108" s="276">
        <f t="shared" si="26"/>
        <v>583.5519415900824</v>
      </c>
      <c r="BG108" s="276">
        <f t="shared" si="26"/>
        <v>864.2187283590846</v>
      </c>
      <c r="BH108" s="276">
        <f t="shared" si="26"/>
        <v>474.6853298040159</v>
      </c>
      <c r="BI108" s="276">
        <f t="shared" si="26"/>
        <v>707.9056085406347</v>
      </c>
      <c r="BJ108" s="276">
        <f t="shared" si="26"/>
        <v>581.6905895854511</v>
      </c>
      <c r="BK108" s="276">
        <f t="shared" si="26"/>
        <v>586.7232774230058</v>
      </c>
      <c r="BL108" s="276">
        <f t="shared" si="26"/>
        <v>1088.5229252431807</v>
      </c>
      <c r="BM108" s="276">
        <f t="shared" si="26"/>
        <v>545.2735280339099</v>
      </c>
      <c r="BN108" s="276">
        <f t="shared" si="26"/>
        <v>846.2314918367398</v>
      </c>
      <c r="BO108" s="155"/>
    </row>
    <row r="109" spans="4:67" ht="13.5" thickTop="1">
      <c r="D109" s="158"/>
      <c r="F109" s="158"/>
      <c r="H109" s="612"/>
      <c r="I109" s="612"/>
      <c r="J109" s="612"/>
      <c r="L109" s="163"/>
      <c r="M109" s="155"/>
      <c r="N109" s="609"/>
      <c r="O109" s="155"/>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55"/>
    </row>
    <row r="110" spans="2:67" ht="13.5" thickBot="1">
      <c r="B110" t="s">
        <v>690</v>
      </c>
      <c r="D110" s="158"/>
      <c r="F110" s="158"/>
      <c r="H110" s="612"/>
      <c r="I110" s="612"/>
      <c r="J110" s="612"/>
      <c r="L110" s="834">
        <f>+L50/L80</f>
        <v>0.06492313420863517</v>
      </c>
      <c r="M110" s="155"/>
      <c r="N110" s="609"/>
      <c r="O110" s="155"/>
      <c r="P110" s="834">
        <f>+P50/(P80*1000)</f>
        <v>0.03886457287958409</v>
      </c>
      <c r="Q110" s="834">
        <f aca="true" t="shared" si="27" ref="Q110:BN110">+Q50/(Q80*1000)</f>
        <v>0.05121203967409042</v>
      </c>
      <c r="R110" s="834">
        <f t="shared" si="27"/>
        <v>0.05166988561296749</v>
      </c>
      <c r="S110" s="834">
        <f t="shared" si="27"/>
        <v>0.048821491980373444</v>
      </c>
      <c r="T110" s="834">
        <f t="shared" si="27"/>
        <v>0.07545511537642724</v>
      </c>
      <c r="U110" s="834">
        <f t="shared" si="27"/>
        <v>0.05121498674258449</v>
      </c>
      <c r="V110" s="834">
        <f t="shared" si="27"/>
        <v>0.06472021090163821</v>
      </c>
      <c r="W110" s="834">
        <f t="shared" si="27"/>
        <v>0.05742097104491524</v>
      </c>
      <c r="X110" s="834">
        <f t="shared" si="27"/>
        <v>0.04131717074564535</v>
      </c>
      <c r="Y110" s="834">
        <f t="shared" si="27"/>
        <v>0.0758790479312162</v>
      </c>
      <c r="Z110" s="834">
        <f t="shared" si="27"/>
        <v>0.04273172096748993</v>
      </c>
      <c r="AA110" s="834">
        <f t="shared" si="27"/>
        <v>0.062307817331511924</v>
      </c>
      <c r="AB110" s="834">
        <f t="shared" si="27"/>
        <v>0.0621176873002965</v>
      </c>
      <c r="AC110" s="834">
        <f t="shared" si="27"/>
        <v>0.08340923857054218</v>
      </c>
      <c r="AD110" s="834">
        <f t="shared" si="27"/>
        <v>0.06976731544733483</v>
      </c>
      <c r="AE110" s="834">
        <f t="shared" si="27"/>
        <v>0.056659536660665394</v>
      </c>
      <c r="AF110" s="834">
        <f t="shared" si="27"/>
        <v>0.05006389047530692</v>
      </c>
      <c r="AG110" s="834">
        <f t="shared" si="27"/>
        <v>0.05293013943997725</v>
      </c>
      <c r="AH110" s="834">
        <f t="shared" si="27"/>
        <v>0.04841102063597862</v>
      </c>
      <c r="AI110" s="834">
        <f t="shared" si="27"/>
        <v>0.05574306964188285</v>
      </c>
      <c r="AJ110" s="834">
        <f t="shared" si="27"/>
        <v>0.07477163391144584</v>
      </c>
      <c r="AK110" s="834">
        <f t="shared" si="27"/>
        <v>0.058316083933835874</v>
      </c>
      <c r="AL110" s="834">
        <f t="shared" si="27"/>
        <v>0.05602026731314932</v>
      </c>
      <c r="AM110" s="834">
        <f t="shared" si="27"/>
        <v>0.04983064381481031</v>
      </c>
      <c r="AN110" s="834">
        <f t="shared" si="27"/>
        <v>0.039272411379788506</v>
      </c>
      <c r="AO110" s="834">
        <f t="shared" si="27"/>
        <v>0.03932936965984531</v>
      </c>
      <c r="AP110" s="834">
        <f t="shared" si="27"/>
        <v>0.05412204267758065</v>
      </c>
      <c r="AQ110" s="834">
        <f t="shared" si="27"/>
        <v>0.052113307800769226</v>
      </c>
      <c r="AR110" s="834">
        <f t="shared" si="27"/>
        <v>0.08764604101602433</v>
      </c>
      <c r="AS110" s="834">
        <f t="shared" si="27"/>
        <v>0.05346496863556704</v>
      </c>
      <c r="AT110" s="834">
        <f t="shared" si="27"/>
        <v>0.07595021362973005</v>
      </c>
      <c r="AU110" s="834">
        <f t="shared" si="27"/>
        <v>0.04936001217843267</v>
      </c>
      <c r="AV110" s="834">
        <f t="shared" si="27"/>
        <v>0.12227547761524174</v>
      </c>
      <c r="AW110" s="834">
        <f t="shared" si="27"/>
        <v>0.0462770822369699</v>
      </c>
      <c r="AX110" s="834">
        <f t="shared" si="27"/>
        <v>0.05666330688733058</v>
      </c>
      <c r="AY110" s="834">
        <f t="shared" si="27"/>
        <v>0.05420477837752457</v>
      </c>
      <c r="AZ110" s="834">
        <f t="shared" si="27"/>
        <v>0.04245326402951085</v>
      </c>
      <c r="BA110" s="834">
        <f t="shared" si="27"/>
        <v>0.03930310269472246</v>
      </c>
      <c r="BB110" s="834">
        <f t="shared" si="27"/>
        <v>0.07479215846154373</v>
      </c>
      <c r="BC110" s="834">
        <f t="shared" si="27"/>
        <v>0.06427027227401018</v>
      </c>
      <c r="BD110" s="834">
        <f t="shared" si="27"/>
        <v>0.04224155357678455</v>
      </c>
      <c r="BE110" s="834">
        <f t="shared" si="27"/>
        <v>0.05083977814145777</v>
      </c>
      <c r="BF110" s="834">
        <f t="shared" si="27"/>
        <v>0.05060742080202924</v>
      </c>
      <c r="BG110" s="834">
        <f t="shared" si="27"/>
        <v>0.08462345454674844</v>
      </c>
      <c r="BH110" s="834">
        <f t="shared" si="27"/>
        <v>0.04712525651425978</v>
      </c>
      <c r="BI110" s="834">
        <f t="shared" si="27"/>
        <v>0.057086965671318206</v>
      </c>
      <c r="BJ110" s="834">
        <f t="shared" si="27"/>
        <v>0.05471088547658536</v>
      </c>
      <c r="BK110" s="834">
        <f t="shared" si="27"/>
        <v>0.0666178483526389</v>
      </c>
      <c r="BL110" s="834">
        <f t="shared" si="27"/>
        <v>0.09587291116293514</v>
      </c>
      <c r="BM110" s="834">
        <f t="shared" si="27"/>
        <v>0.05134029855113101</v>
      </c>
      <c r="BN110" s="834">
        <f t="shared" si="27"/>
        <v>0.04729120329577571</v>
      </c>
      <c r="BO110" s="155"/>
    </row>
    <row r="111" spans="4:67" ht="13.5" thickTop="1">
      <c r="D111" s="158"/>
      <c r="F111" s="158"/>
      <c r="H111" s="612"/>
      <c r="I111" s="612"/>
      <c r="J111" s="612"/>
      <c r="L111" s="848"/>
      <c r="M111" s="155"/>
      <c r="N111" s="609"/>
      <c r="O111" s="155"/>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8"/>
      <c r="AY111" s="848"/>
      <c r="AZ111" s="848"/>
      <c r="BA111" s="848"/>
      <c r="BB111" s="848"/>
      <c r="BC111" s="848"/>
      <c r="BD111" s="848"/>
      <c r="BE111" s="848"/>
      <c r="BF111" s="848"/>
      <c r="BG111" s="848"/>
      <c r="BH111" s="848"/>
      <c r="BI111" s="848"/>
      <c r="BJ111" s="848"/>
      <c r="BK111" s="848"/>
      <c r="BL111" s="848"/>
      <c r="BM111" s="848"/>
      <c r="BN111" s="848"/>
      <c r="BO111" s="155"/>
    </row>
    <row r="112" spans="2:67" ht="13.5" thickBot="1">
      <c r="B112" t="s">
        <v>60</v>
      </c>
      <c r="D112" s="158"/>
      <c r="F112" s="158"/>
      <c r="H112" s="612"/>
      <c r="I112" s="612"/>
      <c r="J112" s="612"/>
      <c r="L112" s="276">
        <f>(+L90/L78)*1000</f>
        <v>594.849484246952</v>
      </c>
      <c r="M112" s="155"/>
      <c r="N112" s="609"/>
      <c r="O112" s="155"/>
      <c r="P112" s="276">
        <f>(+P90/P78)*1000</f>
        <v>656.316814878005</v>
      </c>
      <c r="Q112" s="276">
        <f aca="true" t="shared" si="28" ref="Q112:BN112">(+Q90/Q78)*1000</f>
        <v>1473.9667544878016</v>
      </c>
      <c r="R112" s="276">
        <f t="shared" si="28"/>
        <v>465.2216085965219</v>
      </c>
      <c r="S112" s="276">
        <f t="shared" si="28"/>
        <v>518.9856059166543</v>
      </c>
      <c r="T112" s="276">
        <f t="shared" si="28"/>
        <v>419.07892264767736</v>
      </c>
      <c r="U112" s="276">
        <f t="shared" si="28"/>
        <v>612.9342288666429</v>
      </c>
      <c r="V112" s="276">
        <f t="shared" si="28"/>
        <v>440.9669894012716</v>
      </c>
      <c r="W112" s="276">
        <f t="shared" si="28"/>
        <v>869.2484124561477</v>
      </c>
      <c r="X112" s="276">
        <f t="shared" si="28"/>
        <v>576.3559462716063</v>
      </c>
      <c r="Y112" s="276">
        <f t="shared" si="28"/>
        <v>643.599420011822</v>
      </c>
      <c r="Z112" s="276">
        <f t="shared" si="28"/>
        <v>411.0446424419704</v>
      </c>
      <c r="AA112" s="276">
        <f t="shared" si="28"/>
        <v>626.9627619164838</v>
      </c>
      <c r="AB112" s="276">
        <f t="shared" si="28"/>
        <v>622.3281319584275</v>
      </c>
      <c r="AC112" s="276">
        <f t="shared" si="28"/>
        <v>562.571706740992</v>
      </c>
      <c r="AD112" s="276">
        <f t="shared" si="28"/>
        <v>711.0071762027394</v>
      </c>
      <c r="AE112" s="276">
        <f t="shared" si="28"/>
        <v>676.469667310496</v>
      </c>
      <c r="AF112" s="276">
        <f t="shared" si="28"/>
        <v>707.8882257094396</v>
      </c>
      <c r="AG112" s="276">
        <f t="shared" si="28"/>
        <v>604.5040520670268</v>
      </c>
      <c r="AH112" s="276">
        <f t="shared" si="28"/>
        <v>638.2392643671985</v>
      </c>
      <c r="AI112" s="276">
        <f t="shared" si="28"/>
        <v>639.5357286393094</v>
      </c>
      <c r="AJ112" s="276">
        <f t="shared" si="28"/>
        <v>550.8109567152599</v>
      </c>
      <c r="AK112" s="276">
        <f t="shared" si="28"/>
        <v>584.076065344017</v>
      </c>
      <c r="AL112" s="276">
        <f t="shared" si="28"/>
        <v>494.30299461722666</v>
      </c>
      <c r="AM112" s="276">
        <f t="shared" si="28"/>
        <v>810.1814501699218</v>
      </c>
      <c r="AN112" s="276">
        <f t="shared" si="28"/>
        <v>691.230321131351</v>
      </c>
      <c r="AO112" s="276">
        <f t="shared" si="28"/>
        <v>840.4589868273756</v>
      </c>
      <c r="AP112" s="276">
        <f t="shared" si="28"/>
        <v>864.7376062785536</v>
      </c>
      <c r="AQ112" s="276">
        <f t="shared" si="28"/>
        <v>1082.116214854004</v>
      </c>
      <c r="AR112" s="276">
        <f t="shared" si="28"/>
        <v>663.030533400801</v>
      </c>
      <c r="AS112" s="276">
        <f t="shared" si="28"/>
        <v>721.7350077630488</v>
      </c>
      <c r="AT112" s="276">
        <f t="shared" si="28"/>
        <v>626.5964236026556</v>
      </c>
      <c r="AU112" s="276">
        <f t="shared" si="28"/>
        <v>684.5054006552348</v>
      </c>
      <c r="AV112" s="276">
        <f t="shared" si="28"/>
        <v>682.4809562125757</v>
      </c>
      <c r="AW112" s="276">
        <f t="shared" si="28"/>
        <v>444.54414087823807</v>
      </c>
      <c r="AX112" s="276">
        <f t="shared" si="28"/>
        <v>882.4817424057102</v>
      </c>
      <c r="AY112" s="276">
        <f t="shared" si="28"/>
        <v>470.90087003620465</v>
      </c>
      <c r="AZ112" s="276">
        <f t="shared" si="28"/>
        <v>455.029711254811</v>
      </c>
      <c r="BA112" s="276">
        <f t="shared" si="28"/>
        <v>703.8413026143251</v>
      </c>
      <c r="BB112" s="276">
        <f t="shared" si="28"/>
        <v>610.6491746196031</v>
      </c>
      <c r="BC112" s="276">
        <f t="shared" si="28"/>
        <v>571.1723515066836</v>
      </c>
      <c r="BD112" s="276">
        <f t="shared" si="28"/>
        <v>420.2234826140949</v>
      </c>
      <c r="BE112" s="276">
        <f t="shared" si="28"/>
        <v>856.1129733879571</v>
      </c>
      <c r="BF112" s="276">
        <f t="shared" si="28"/>
        <v>301.24846413749157</v>
      </c>
      <c r="BG112" s="276">
        <f t="shared" si="28"/>
        <v>769.275391732229</v>
      </c>
      <c r="BH112" s="276">
        <f t="shared" si="28"/>
        <v>572.2866825969485</v>
      </c>
      <c r="BI112" s="276">
        <f t="shared" si="28"/>
        <v>779.6952374176354</v>
      </c>
      <c r="BJ112" s="276">
        <f t="shared" si="28"/>
        <v>555.2880987508063</v>
      </c>
      <c r="BK112" s="276">
        <f t="shared" si="28"/>
        <v>671.4372352442723</v>
      </c>
      <c r="BL112" s="276">
        <f t="shared" si="28"/>
        <v>744.5679524340634</v>
      </c>
      <c r="BM112" s="276">
        <f t="shared" si="28"/>
        <v>797.3484268995944</v>
      </c>
      <c r="BN112" s="276">
        <f t="shared" si="28"/>
        <v>1199.8005358226426</v>
      </c>
      <c r="BO112" s="155"/>
    </row>
    <row r="113" spans="4:67" ht="13.5" thickTop="1">
      <c r="D113" s="158"/>
      <c r="F113" s="158"/>
      <c r="H113" s="612"/>
      <c r="I113" s="612"/>
      <c r="J113" s="612"/>
      <c r="L113" s="848"/>
      <c r="M113" s="155"/>
      <c r="N113" s="609"/>
      <c r="O113" s="155"/>
      <c r="P113" s="848"/>
      <c r="Q113" s="848"/>
      <c r="R113" s="848"/>
      <c r="S113" s="848"/>
      <c r="T113" s="848"/>
      <c r="U113" s="848"/>
      <c r="V113" s="848"/>
      <c r="W113" s="848"/>
      <c r="X113" s="848"/>
      <c r="Y113" s="848"/>
      <c r="Z113" s="848"/>
      <c r="AA113" s="848"/>
      <c r="AB113" s="848"/>
      <c r="AC113" s="848"/>
      <c r="AD113" s="848"/>
      <c r="AE113" s="848"/>
      <c r="AF113" s="848"/>
      <c r="AG113" s="848"/>
      <c r="AH113" s="848"/>
      <c r="AI113" s="848"/>
      <c r="AJ113" s="848"/>
      <c r="AK113" s="848"/>
      <c r="AL113" s="848"/>
      <c r="AM113" s="848"/>
      <c r="AN113" s="848"/>
      <c r="AO113" s="848"/>
      <c r="AP113" s="848"/>
      <c r="AQ113" s="848"/>
      <c r="AR113" s="848"/>
      <c r="AS113" s="848"/>
      <c r="AT113" s="848"/>
      <c r="AU113" s="848"/>
      <c r="AV113" s="848"/>
      <c r="AW113" s="848"/>
      <c r="AX113" s="848"/>
      <c r="AY113" s="848"/>
      <c r="AZ113" s="848"/>
      <c r="BA113" s="848"/>
      <c r="BB113" s="848"/>
      <c r="BC113" s="848"/>
      <c r="BD113" s="848"/>
      <c r="BE113" s="848"/>
      <c r="BF113" s="848"/>
      <c r="BG113" s="848"/>
      <c r="BH113" s="848"/>
      <c r="BI113" s="848"/>
      <c r="BJ113" s="848"/>
      <c r="BK113" s="848"/>
      <c r="BL113" s="848"/>
      <c r="BM113" s="848"/>
      <c r="BN113" s="848"/>
      <c r="BO113" s="155"/>
    </row>
    <row r="114" spans="2:67" ht="13.5" thickBot="1">
      <c r="B114" t="s">
        <v>61</v>
      </c>
      <c r="D114" s="158"/>
      <c r="F114" s="158"/>
      <c r="H114" s="612"/>
      <c r="I114" s="612"/>
      <c r="J114" s="612"/>
      <c r="L114" s="834">
        <f>(+L90/L80)</f>
        <v>0.05920963178694984</v>
      </c>
      <c r="M114" s="155"/>
      <c r="N114" s="609"/>
      <c r="O114" s="155"/>
      <c r="P114" s="834">
        <f>(+P90/P80)/1000</f>
        <v>0.049567405650382</v>
      </c>
      <c r="Q114" s="834">
        <f aca="true" t="shared" si="29" ref="Q114:BN114">(+Q90/Q80)/1000</f>
        <v>0.19516458270653284</v>
      </c>
      <c r="R114" s="834">
        <f t="shared" si="29"/>
        <v>0.04700938634275279</v>
      </c>
      <c r="S114" s="834">
        <f t="shared" si="29"/>
        <v>0.04446829384771877</v>
      </c>
      <c r="T114" s="834">
        <f t="shared" si="29"/>
        <v>0.046241392880745524</v>
      </c>
      <c r="U114" s="834">
        <f t="shared" si="29"/>
        <v>0.06092801277148937</v>
      </c>
      <c r="V114" s="834">
        <f t="shared" si="29"/>
        <v>0.04799463361107934</v>
      </c>
      <c r="W114" s="834">
        <f t="shared" si="29"/>
        <v>0.07927970841924205</v>
      </c>
      <c r="X114" s="834">
        <f t="shared" si="29"/>
        <v>0.09364929733920375</v>
      </c>
      <c r="Y114" s="834">
        <f t="shared" si="29"/>
        <v>0.05707151680731726</v>
      </c>
      <c r="Z114" s="834">
        <f t="shared" si="29"/>
        <v>0.03482109970030657</v>
      </c>
      <c r="AA114" s="834">
        <f t="shared" si="29"/>
        <v>0.07738290161656336</v>
      </c>
      <c r="AB114" s="834">
        <f t="shared" si="29"/>
        <v>0.05911939806095632</v>
      </c>
      <c r="AC114" s="834">
        <f t="shared" si="29"/>
        <v>0.06688814447721825</v>
      </c>
      <c r="AD114" s="834">
        <f t="shared" si="29"/>
        <v>0.06312616307106375</v>
      </c>
      <c r="AE114" s="834">
        <f t="shared" si="29"/>
        <v>0.06447422810422848</v>
      </c>
      <c r="AF114" s="834">
        <f t="shared" si="29"/>
        <v>0.06538886610902425</v>
      </c>
      <c r="AG114" s="834">
        <f t="shared" si="29"/>
        <v>0.05353259883327593</v>
      </c>
      <c r="AH114" s="834">
        <f t="shared" si="29"/>
        <v>0.06155264646643851</v>
      </c>
      <c r="AI114" s="834">
        <f t="shared" si="29"/>
        <v>0.056033623652969156</v>
      </c>
      <c r="AJ114" s="834">
        <f t="shared" si="29"/>
        <v>0.05492455668522554</v>
      </c>
      <c r="AK114" s="834">
        <f t="shared" si="29"/>
        <v>0.0689304891792184</v>
      </c>
      <c r="AL114" s="834">
        <f t="shared" si="29"/>
        <v>0.04749042929760423</v>
      </c>
      <c r="AM114" s="834">
        <f t="shared" si="29"/>
        <v>0.0734859050759317</v>
      </c>
      <c r="AN114" s="834">
        <f t="shared" si="29"/>
        <v>0.046601830480809806</v>
      </c>
      <c r="AO114" s="834">
        <f t="shared" si="29"/>
        <v>0.07182780713754115</v>
      </c>
      <c r="AP114" s="834">
        <f t="shared" si="29"/>
        <v>0.07320672637923308</v>
      </c>
      <c r="AQ114" s="834">
        <f t="shared" si="29"/>
        <v>0.09852618314031997</v>
      </c>
      <c r="AR114" s="834">
        <f t="shared" si="29"/>
        <v>0.07687609402153768</v>
      </c>
      <c r="AS114" s="834">
        <f t="shared" si="29"/>
        <v>0.07064213985672026</v>
      </c>
      <c r="AT114" s="834">
        <f t="shared" si="29"/>
        <v>0.07105937674491476</v>
      </c>
      <c r="AU114" s="834">
        <f t="shared" si="29"/>
        <v>0.05019020491386894</v>
      </c>
      <c r="AV114" s="834">
        <f t="shared" si="29"/>
        <v>0.09694285686583458</v>
      </c>
      <c r="AW114" s="834">
        <f t="shared" si="29"/>
        <v>0.03889438974870919</v>
      </c>
      <c r="AX114" s="834">
        <f t="shared" si="29"/>
        <v>0.07180030761943001</v>
      </c>
      <c r="AY114" s="834">
        <f t="shared" si="29"/>
        <v>0.04903835097781053</v>
      </c>
      <c r="AZ114" s="834">
        <f t="shared" si="29"/>
        <v>0.034550827221446874</v>
      </c>
      <c r="BA114" s="834">
        <f t="shared" si="29"/>
        <v>0.07560890122253994</v>
      </c>
      <c r="BB114" s="834">
        <f t="shared" si="29"/>
        <v>0.07034906686628573</v>
      </c>
      <c r="BC114" s="834">
        <f t="shared" si="29"/>
        <v>0.0697767451818799</v>
      </c>
      <c r="BD114" s="834">
        <f t="shared" si="29"/>
        <v>0.036376492964697464</v>
      </c>
      <c r="BE114" s="834">
        <f t="shared" si="29"/>
        <v>0.07577479219814219</v>
      </c>
      <c r="BF114" s="834">
        <f t="shared" si="29"/>
        <v>0.026125194184136957</v>
      </c>
      <c r="BG114" s="834">
        <f t="shared" si="29"/>
        <v>0.07532669567319965</v>
      </c>
      <c r="BH114" s="834">
        <f t="shared" si="29"/>
        <v>0.05681480977769159</v>
      </c>
      <c r="BI114" s="834">
        <f t="shared" si="29"/>
        <v>0.06287622914064805</v>
      </c>
      <c r="BJ114" s="834">
        <f t="shared" si="29"/>
        <v>0.05222760024176612</v>
      </c>
      <c r="BK114" s="834">
        <f t="shared" si="29"/>
        <v>0.07623645700964683</v>
      </c>
      <c r="BL114" s="834">
        <f t="shared" si="29"/>
        <v>0.06557868052483323</v>
      </c>
      <c r="BM114" s="834">
        <f t="shared" si="29"/>
        <v>0.07507444279186438</v>
      </c>
      <c r="BN114" s="834">
        <f t="shared" si="29"/>
        <v>0.06705022396509423</v>
      </c>
      <c r="BO114" s="155"/>
    </row>
    <row r="115" spans="4:67" ht="13.5" thickTop="1">
      <c r="D115" s="158"/>
      <c r="F115" s="158"/>
      <c r="H115" s="612"/>
      <c r="I115" s="612"/>
      <c r="J115" s="612"/>
      <c r="L115" s="848"/>
      <c r="M115" s="155"/>
      <c r="N115" s="609"/>
      <c r="O115" s="155"/>
      <c r="P115" s="848"/>
      <c r="Q115" s="848"/>
      <c r="R115" s="848"/>
      <c r="S115" s="848"/>
      <c r="T115" s="848"/>
      <c r="U115" s="848"/>
      <c r="V115" s="848"/>
      <c r="W115" s="848"/>
      <c r="X115" s="848"/>
      <c r="Y115" s="848"/>
      <c r="Z115" s="848"/>
      <c r="AA115" s="848"/>
      <c r="AB115" s="848"/>
      <c r="AC115" s="848"/>
      <c r="AD115" s="848"/>
      <c r="AE115" s="848"/>
      <c r="AF115" s="848"/>
      <c r="AG115" s="848"/>
      <c r="AH115" s="848"/>
      <c r="AI115" s="848"/>
      <c r="AJ115" s="848"/>
      <c r="AK115" s="848"/>
      <c r="AL115" s="848"/>
      <c r="AM115" s="848"/>
      <c r="AN115" s="848"/>
      <c r="AO115" s="848"/>
      <c r="AP115" s="848"/>
      <c r="AQ115" s="848"/>
      <c r="AR115" s="848"/>
      <c r="AS115" s="848"/>
      <c r="AT115" s="848"/>
      <c r="AU115" s="848"/>
      <c r="AV115" s="848"/>
      <c r="AW115" s="848"/>
      <c r="AX115" s="848"/>
      <c r="AY115" s="848"/>
      <c r="AZ115" s="848"/>
      <c r="BA115" s="848"/>
      <c r="BB115" s="848"/>
      <c r="BC115" s="848"/>
      <c r="BD115" s="848"/>
      <c r="BE115" s="848"/>
      <c r="BF115" s="848"/>
      <c r="BG115" s="848"/>
      <c r="BH115" s="848"/>
      <c r="BI115" s="848"/>
      <c r="BJ115" s="848"/>
      <c r="BK115" s="848"/>
      <c r="BL115" s="848"/>
      <c r="BM115" s="848"/>
      <c r="BN115" s="848"/>
      <c r="BO115" s="155"/>
    </row>
    <row r="116" spans="1:67" ht="12.75">
      <c r="A116" t="s">
        <v>701</v>
      </c>
      <c r="D116" s="158"/>
      <c r="F116" s="158"/>
      <c r="H116" s="612"/>
      <c r="I116" s="612"/>
      <c r="J116" s="612"/>
      <c r="L116" s="612"/>
      <c r="M116" s="155"/>
      <c r="N116" s="609"/>
      <c r="O116" s="155"/>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2"/>
      <c r="AZ116" s="612"/>
      <c r="BA116" s="612"/>
      <c r="BB116" s="612"/>
      <c r="BC116" s="612"/>
      <c r="BD116" s="612"/>
      <c r="BE116" s="612"/>
      <c r="BF116" s="612"/>
      <c r="BG116" s="612"/>
      <c r="BH116" s="612"/>
      <c r="BI116" s="612"/>
      <c r="BJ116" s="612"/>
      <c r="BK116" s="612"/>
      <c r="BL116" s="612"/>
      <c r="BM116" s="612"/>
      <c r="BN116" s="612"/>
      <c r="BO116" s="155"/>
    </row>
    <row r="117" spans="4:67" ht="12.75">
      <c r="D117" s="158"/>
      <c r="F117" s="158"/>
      <c r="H117" s="612"/>
      <c r="I117" s="612"/>
      <c r="J117" s="612"/>
      <c r="L117" s="612"/>
      <c r="M117" s="155"/>
      <c r="N117" s="609"/>
      <c r="O117" s="155"/>
      <c r="P117" s="612"/>
      <c r="Q117" s="612"/>
      <c r="R117" s="612"/>
      <c r="S117" s="612"/>
      <c r="T117" s="612"/>
      <c r="U117" s="612"/>
      <c r="V117" s="612"/>
      <c r="W117" s="612"/>
      <c r="X117" s="612"/>
      <c r="Y117" s="612"/>
      <c r="Z117" s="612"/>
      <c r="AA117" s="612"/>
      <c r="AB117" s="612"/>
      <c r="AC117" s="612"/>
      <c r="AD117" s="612"/>
      <c r="AE117" s="612"/>
      <c r="AF117" s="612"/>
      <c r="AG117" s="612"/>
      <c r="AH117" s="612"/>
      <c r="AI117" s="612"/>
      <c r="AJ117" s="612"/>
      <c r="AK117" s="612"/>
      <c r="AL117" s="612"/>
      <c r="AM117" s="612"/>
      <c r="AN117" s="612"/>
      <c r="AO117" s="612"/>
      <c r="AP117" s="612"/>
      <c r="AQ117" s="612"/>
      <c r="AR117" s="612"/>
      <c r="AS117" s="612"/>
      <c r="AT117" s="612"/>
      <c r="AU117" s="612"/>
      <c r="AV117" s="612"/>
      <c r="AW117" s="612"/>
      <c r="AX117" s="612"/>
      <c r="AY117" s="612"/>
      <c r="AZ117" s="612"/>
      <c r="BA117" s="612"/>
      <c r="BB117" s="612"/>
      <c r="BC117" s="612"/>
      <c r="BD117" s="612"/>
      <c r="BE117" s="612"/>
      <c r="BF117" s="612"/>
      <c r="BG117" s="612"/>
      <c r="BH117" s="612"/>
      <c r="BI117" s="612"/>
      <c r="BJ117" s="612"/>
      <c r="BK117" s="612"/>
      <c r="BL117" s="612"/>
      <c r="BM117" s="612"/>
      <c r="BN117" s="612"/>
      <c r="BO117" s="155"/>
    </row>
    <row r="118" spans="2:67" ht="12.75">
      <c r="B118" t="s">
        <v>688</v>
      </c>
      <c r="D118" s="158"/>
      <c r="F118" s="158"/>
      <c r="H118" s="612"/>
      <c r="I118" s="612"/>
      <c r="J118" s="612"/>
      <c r="L118" s="612"/>
      <c r="M118" s="155"/>
      <c r="N118" s="609"/>
      <c r="O118" s="155"/>
      <c r="P118">
        <v>4</v>
      </c>
      <c r="Q118">
        <v>49</v>
      </c>
      <c r="R118">
        <v>36</v>
      </c>
      <c r="S118">
        <v>11</v>
      </c>
      <c r="T118">
        <v>40</v>
      </c>
      <c r="U118">
        <v>34</v>
      </c>
      <c r="V118">
        <v>39</v>
      </c>
      <c r="W118">
        <v>23</v>
      </c>
      <c r="X118">
        <v>51</v>
      </c>
      <c r="Y118">
        <v>19</v>
      </c>
      <c r="Z118">
        <v>9</v>
      </c>
      <c r="AA118">
        <v>48</v>
      </c>
      <c r="AB118">
        <v>27</v>
      </c>
      <c r="AC118">
        <v>46</v>
      </c>
      <c r="AD118">
        <v>20</v>
      </c>
      <c r="AE118">
        <v>28</v>
      </c>
      <c r="AF118">
        <v>24</v>
      </c>
      <c r="AG118">
        <v>18</v>
      </c>
      <c r="AH118">
        <v>30</v>
      </c>
      <c r="AI118">
        <v>15</v>
      </c>
      <c r="AJ118">
        <v>35</v>
      </c>
      <c r="AK118">
        <v>45</v>
      </c>
      <c r="AL118">
        <v>29</v>
      </c>
      <c r="AM118">
        <v>21</v>
      </c>
      <c r="AN118">
        <v>2</v>
      </c>
      <c r="AO118">
        <v>10</v>
      </c>
      <c r="AP118">
        <v>8</v>
      </c>
      <c r="AQ118">
        <v>22</v>
      </c>
      <c r="AR118">
        <v>44</v>
      </c>
      <c r="AS118">
        <v>31</v>
      </c>
      <c r="AT118">
        <v>41</v>
      </c>
      <c r="AU118">
        <v>3</v>
      </c>
      <c r="AV118">
        <v>50</v>
      </c>
      <c r="AW118">
        <v>14</v>
      </c>
      <c r="AX118">
        <v>7</v>
      </c>
      <c r="AY118">
        <v>37</v>
      </c>
      <c r="AZ118">
        <v>5</v>
      </c>
      <c r="BA118">
        <v>38</v>
      </c>
      <c r="BB118">
        <v>43</v>
      </c>
      <c r="BC118">
        <v>47</v>
      </c>
      <c r="BD118">
        <v>12</v>
      </c>
      <c r="BE118">
        <v>17</v>
      </c>
      <c r="BF118">
        <v>13</v>
      </c>
      <c r="BG118">
        <v>32</v>
      </c>
      <c r="BH118">
        <v>33</v>
      </c>
      <c r="BI118">
        <v>6</v>
      </c>
      <c r="BJ118">
        <v>25</v>
      </c>
      <c r="BK118">
        <v>42</v>
      </c>
      <c r="BL118">
        <v>16</v>
      </c>
      <c r="BM118">
        <v>26</v>
      </c>
      <c r="BN118">
        <v>1</v>
      </c>
      <c r="BO118" s="155"/>
    </row>
    <row r="119" spans="4:67" ht="12.75">
      <c r="D119" s="158"/>
      <c r="F119" s="158"/>
      <c r="H119" s="612"/>
      <c r="I119" s="612"/>
      <c r="J119" s="612"/>
      <c r="L119" s="612"/>
      <c r="M119" s="155"/>
      <c r="N119" s="609"/>
      <c r="O119" s="155"/>
      <c r="P119" s="612"/>
      <c r="Q119" s="612"/>
      <c r="R119" s="612"/>
      <c r="S119" s="612"/>
      <c r="T119" s="612"/>
      <c r="U119" s="612"/>
      <c r="V119" s="612"/>
      <c r="W119" s="612"/>
      <c r="X119" s="612"/>
      <c r="Y119" s="612"/>
      <c r="Z119" s="612"/>
      <c r="AA119" s="612"/>
      <c r="AB119" s="612"/>
      <c r="AC119" s="612"/>
      <c r="AD119" s="612"/>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2"/>
      <c r="BA119" s="612"/>
      <c r="BB119" s="612"/>
      <c r="BC119" s="612"/>
      <c r="BD119" s="612"/>
      <c r="BE119" s="612"/>
      <c r="BF119" s="612"/>
      <c r="BG119" s="612"/>
      <c r="BH119" s="612"/>
      <c r="BI119" s="612"/>
      <c r="BJ119" s="612"/>
      <c r="BK119" s="612"/>
      <c r="BL119" s="612"/>
      <c r="BM119" s="612"/>
      <c r="BN119" s="612"/>
      <c r="BO119" s="155"/>
    </row>
    <row r="120" spans="2:67" ht="12.75">
      <c r="B120" t="s">
        <v>689</v>
      </c>
      <c r="D120" s="158"/>
      <c r="F120" s="158"/>
      <c r="H120" s="612"/>
      <c r="I120" s="612"/>
      <c r="J120" s="612"/>
      <c r="L120" s="612"/>
      <c r="M120" s="155"/>
      <c r="N120" s="609"/>
      <c r="O120" s="155"/>
      <c r="P120">
        <v>40</v>
      </c>
      <c r="Q120">
        <v>49</v>
      </c>
      <c r="R120">
        <v>41</v>
      </c>
      <c r="S120">
        <v>30</v>
      </c>
      <c r="T120">
        <v>12</v>
      </c>
      <c r="U120">
        <v>39</v>
      </c>
      <c r="V120">
        <v>21</v>
      </c>
      <c r="W120">
        <v>19</v>
      </c>
      <c r="X120">
        <v>51</v>
      </c>
      <c r="Y120">
        <v>4</v>
      </c>
      <c r="Z120">
        <v>43</v>
      </c>
      <c r="AA120">
        <v>42</v>
      </c>
      <c r="AB120">
        <v>15</v>
      </c>
      <c r="AC120">
        <v>10</v>
      </c>
      <c r="AD120">
        <v>6</v>
      </c>
      <c r="AE120">
        <v>22</v>
      </c>
      <c r="AF120">
        <v>35</v>
      </c>
      <c r="AG120">
        <v>20</v>
      </c>
      <c r="AH120">
        <v>44</v>
      </c>
      <c r="AI120">
        <v>18</v>
      </c>
      <c r="AJ120">
        <v>8</v>
      </c>
      <c r="AK120">
        <v>45</v>
      </c>
      <c r="AL120">
        <v>25</v>
      </c>
      <c r="AM120">
        <v>32</v>
      </c>
      <c r="AN120">
        <v>26</v>
      </c>
      <c r="AO120">
        <v>48</v>
      </c>
      <c r="AP120">
        <v>17</v>
      </c>
      <c r="AQ120">
        <v>29</v>
      </c>
      <c r="AR120">
        <v>7</v>
      </c>
      <c r="AS120">
        <v>33</v>
      </c>
      <c r="AT120">
        <v>14</v>
      </c>
      <c r="AU120">
        <v>13</v>
      </c>
      <c r="AV120">
        <v>3</v>
      </c>
      <c r="AW120">
        <v>36</v>
      </c>
      <c r="AX120">
        <v>11</v>
      </c>
      <c r="AY120">
        <v>38</v>
      </c>
      <c r="AZ120">
        <v>31</v>
      </c>
      <c r="BA120">
        <v>50</v>
      </c>
      <c r="BB120">
        <v>16</v>
      </c>
      <c r="BC120">
        <v>37</v>
      </c>
      <c r="BD120">
        <v>46</v>
      </c>
      <c r="BE120">
        <v>28</v>
      </c>
      <c r="BF120">
        <v>24</v>
      </c>
      <c r="BG120">
        <v>2</v>
      </c>
      <c r="BH120">
        <v>47</v>
      </c>
      <c r="BI120">
        <v>9</v>
      </c>
      <c r="BJ120">
        <v>27</v>
      </c>
      <c r="BK120">
        <v>23</v>
      </c>
      <c r="BL120">
        <v>1</v>
      </c>
      <c r="BM120">
        <v>34</v>
      </c>
      <c r="BN120">
        <v>5</v>
      </c>
      <c r="BO120" s="155"/>
    </row>
    <row r="121" spans="4:67" ht="12.75">
      <c r="D121" s="158"/>
      <c r="F121" s="158"/>
      <c r="H121" s="612"/>
      <c r="I121" s="612"/>
      <c r="J121" s="612"/>
      <c r="L121" s="612"/>
      <c r="M121" s="155"/>
      <c r="N121" s="609"/>
      <c r="O121" s="155"/>
      <c r="P121" s="612"/>
      <c r="Q121" s="612"/>
      <c r="R121" s="612"/>
      <c r="S121" s="612"/>
      <c r="T121" s="612"/>
      <c r="U121" s="612"/>
      <c r="V121" s="612"/>
      <c r="W121" s="612"/>
      <c r="X121" s="612"/>
      <c r="Y121" s="612"/>
      <c r="Z121" s="612"/>
      <c r="AA121" s="612"/>
      <c r="AB121" s="612"/>
      <c r="AC121" s="612"/>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612"/>
      <c r="AY121" s="612"/>
      <c r="AZ121" s="612"/>
      <c r="BA121" s="612"/>
      <c r="BB121" s="612"/>
      <c r="BC121" s="612"/>
      <c r="BD121" s="612"/>
      <c r="BE121" s="612"/>
      <c r="BF121" s="612"/>
      <c r="BG121" s="612"/>
      <c r="BH121" s="612"/>
      <c r="BI121" s="612"/>
      <c r="BJ121" s="612"/>
      <c r="BK121" s="612"/>
      <c r="BL121" s="612"/>
      <c r="BM121" s="612"/>
      <c r="BN121" s="612"/>
      <c r="BO121" s="155"/>
    </row>
    <row r="122" spans="2:67" ht="12.75">
      <c r="B122" t="s">
        <v>690</v>
      </c>
      <c r="D122" s="158"/>
      <c r="F122" s="158"/>
      <c r="H122" s="612"/>
      <c r="I122" s="612"/>
      <c r="J122" s="612"/>
      <c r="L122" s="612"/>
      <c r="M122" s="155"/>
      <c r="N122" s="609"/>
      <c r="O122" s="155"/>
      <c r="P122">
        <v>51</v>
      </c>
      <c r="Q122">
        <v>33</v>
      </c>
      <c r="R122">
        <v>30</v>
      </c>
      <c r="S122">
        <v>39</v>
      </c>
      <c r="T122">
        <v>8</v>
      </c>
      <c r="U122">
        <v>32</v>
      </c>
      <c r="V122">
        <v>13</v>
      </c>
      <c r="W122">
        <v>18</v>
      </c>
      <c r="X122">
        <v>47</v>
      </c>
      <c r="Y122">
        <v>7</v>
      </c>
      <c r="Z122">
        <v>44</v>
      </c>
      <c r="AA122">
        <v>15</v>
      </c>
      <c r="AB122">
        <v>16</v>
      </c>
      <c r="AC122">
        <v>5</v>
      </c>
      <c r="AD122">
        <v>11</v>
      </c>
      <c r="AE122">
        <v>21</v>
      </c>
      <c r="AF122">
        <v>36</v>
      </c>
      <c r="AG122">
        <v>28</v>
      </c>
      <c r="AH122">
        <v>40</v>
      </c>
      <c r="AI122">
        <v>23</v>
      </c>
      <c r="AJ122">
        <v>10</v>
      </c>
      <c r="AK122">
        <v>17</v>
      </c>
      <c r="AL122">
        <v>22</v>
      </c>
      <c r="AM122">
        <v>37</v>
      </c>
      <c r="AN122">
        <v>50</v>
      </c>
      <c r="AO122">
        <v>48</v>
      </c>
      <c r="AP122">
        <v>26</v>
      </c>
      <c r="AQ122">
        <v>29</v>
      </c>
      <c r="AR122">
        <v>3</v>
      </c>
      <c r="AS122">
        <v>27</v>
      </c>
      <c r="AT122">
        <v>6</v>
      </c>
      <c r="AU122">
        <v>38</v>
      </c>
      <c r="AV122">
        <v>1</v>
      </c>
      <c r="AW122">
        <v>43</v>
      </c>
      <c r="AX122">
        <v>20</v>
      </c>
      <c r="AY122">
        <v>25</v>
      </c>
      <c r="AZ122">
        <v>45</v>
      </c>
      <c r="BA122">
        <v>49</v>
      </c>
      <c r="BB122">
        <v>9</v>
      </c>
      <c r="BC122">
        <v>14</v>
      </c>
      <c r="BD122">
        <v>46</v>
      </c>
      <c r="BE122">
        <v>34</v>
      </c>
      <c r="BF122">
        <v>35</v>
      </c>
      <c r="BG122">
        <v>4</v>
      </c>
      <c r="BH122">
        <v>42</v>
      </c>
      <c r="BI122">
        <v>19</v>
      </c>
      <c r="BJ122">
        <v>24</v>
      </c>
      <c r="BK122">
        <v>12</v>
      </c>
      <c r="BL122">
        <v>2</v>
      </c>
      <c r="BM122">
        <v>31</v>
      </c>
      <c r="BN122">
        <v>41</v>
      </c>
      <c r="BO122" s="155"/>
    </row>
    <row r="123" spans="4:67" ht="12.75">
      <c r="D123" s="158"/>
      <c r="F123" s="158"/>
      <c r="H123" s="612"/>
      <c r="I123" s="612"/>
      <c r="J123" s="612"/>
      <c r="L123" s="612"/>
      <c r="M123" s="155"/>
      <c r="N123" s="609"/>
      <c r="O123" s="155"/>
      <c r="P123" s="612"/>
      <c r="Q123" s="612"/>
      <c r="R123" s="612"/>
      <c r="S123" s="612"/>
      <c r="T123" s="612"/>
      <c r="U123" s="612"/>
      <c r="V123" s="612"/>
      <c r="W123" s="612"/>
      <c r="X123" s="612"/>
      <c r="Y123" s="612"/>
      <c r="Z123" s="612"/>
      <c r="AA123" s="612"/>
      <c r="AB123" s="612"/>
      <c r="AC123" s="612"/>
      <c r="AD123" s="612"/>
      <c r="AE123" s="612"/>
      <c r="AF123" s="612"/>
      <c r="AG123" s="612"/>
      <c r="AH123" s="612"/>
      <c r="AI123" s="612"/>
      <c r="AJ123" s="612"/>
      <c r="AK123" s="612"/>
      <c r="AL123" s="612"/>
      <c r="AM123" s="612"/>
      <c r="AN123" s="612"/>
      <c r="AO123" s="612"/>
      <c r="AP123" s="612"/>
      <c r="AQ123" s="612"/>
      <c r="AR123" s="612"/>
      <c r="AS123" s="612"/>
      <c r="AT123" s="612"/>
      <c r="AU123" s="612"/>
      <c r="AV123" s="612"/>
      <c r="AW123" s="612"/>
      <c r="AX123" s="612"/>
      <c r="AY123" s="612"/>
      <c r="AZ123" s="612"/>
      <c r="BA123" s="612"/>
      <c r="BB123" s="612"/>
      <c r="BC123" s="612"/>
      <c r="BD123" s="612"/>
      <c r="BE123" s="612"/>
      <c r="BF123" s="612"/>
      <c r="BG123" s="612"/>
      <c r="BH123" s="612"/>
      <c r="BI123" s="612"/>
      <c r="BJ123" s="612"/>
      <c r="BK123" s="612"/>
      <c r="BL123" s="612"/>
      <c r="BM123" s="612"/>
      <c r="BN123" s="612"/>
      <c r="BO123" s="155"/>
    </row>
    <row r="124" spans="2:67" ht="25.5">
      <c r="B124" s="727" t="s">
        <v>704</v>
      </c>
      <c r="D124" s="158"/>
      <c r="F124" s="158"/>
      <c r="H124" s="612"/>
      <c r="I124" s="612"/>
      <c r="J124" s="612"/>
      <c r="L124" s="612"/>
      <c r="M124" s="155"/>
      <c r="N124" s="609"/>
      <c r="O124" s="155"/>
      <c r="P124" s="837">
        <v>-38</v>
      </c>
      <c r="Q124" s="837">
        <v>-51</v>
      </c>
      <c r="R124">
        <v>18</v>
      </c>
      <c r="S124">
        <v>19</v>
      </c>
      <c r="T124">
        <v>2</v>
      </c>
      <c r="U124" s="837">
        <v>-33</v>
      </c>
      <c r="V124">
        <v>5</v>
      </c>
      <c r="W124" s="837">
        <v>-42</v>
      </c>
      <c r="X124" s="837">
        <v>-50</v>
      </c>
      <c r="Y124">
        <v>6</v>
      </c>
      <c r="Z124">
        <v>10</v>
      </c>
      <c r="AA124" s="837">
        <v>-35</v>
      </c>
      <c r="AB124">
        <v>22</v>
      </c>
      <c r="AC124">
        <v>8</v>
      </c>
      <c r="AD124">
        <v>17</v>
      </c>
      <c r="AE124" s="837">
        <v>-29</v>
      </c>
      <c r="AF124" s="837">
        <v>-39</v>
      </c>
      <c r="AG124" s="837">
        <v>-25</v>
      </c>
      <c r="AH124" s="837">
        <v>-37</v>
      </c>
      <c r="AI124" s="837">
        <v>-24</v>
      </c>
      <c r="AJ124">
        <v>4</v>
      </c>
      <c r="AK124" s="837">
        <v>-31</v>
      </c>
      <c r="AL124">
        <v>12</v>
      </c>
      <c r="AM124" s="837">
        <v>-45</v>
      </c>
      <c r="AN124" s="837">
        <v>-32</v>
      </c>
      <c r="AO124" s="837">
        <v>-47</v>
      </c>
      <c r="AP124" s="837">
        <v>-41</v>
      </c>
      <c r="AQ124" s="837">
        <v>-48</v>
      </c>
      <c r="AR124">
        <v>14</v>
      </c>
      <c r="AS124" s="837">
        <v>-40</v>
      </c>
      <c r="AT124">
        <v>20</v>
      </c>
      <c r="AU124" s="837">
        <v>-26</v>
      </c>
      <c r="AV124">
        <v>7</v>
      </c>
      <c r="AW124">
        <v>11</v>
      </c>
      <c r="AX124" s="837">
        <v>-36</v>
      </c>
      <c r="AY124">
        <v>16</v>
      </c>
      <c r="AZ124">
        <v>9</v>
      </c>
      <c r="BA124" s="837">
        <v>-49</v>
      </c>
      <c r="BB124">
        <v>21</v>
      </c>
      <c r="BC124" s="837">
        <v>-27</v>
      </c>
      <c r="BD124">
        <v>13</v>
      </c>
      <c r="BE124" s="837">
        <v>-46</v>
      </c>
      <c r="BF124">
        <v>1</v>
      </c>
      <c r="BG124">
        <v>15</v>
      </c>
      <c r="BH124" s="837">
        <v>-34</v>
      </c>
      <c r="BI124" s="837">
        <v>-28</v>
      </c>
      <c r="BJ124">
        <v>23</v>
      </c>
      <c r="BK124" s="837">
        <v>-30</v>
      </c>
      <c r="BL124">
        <v>3</v>
      </c>
      <c r="BM124" s="837">
        <v>-44</v>
      </c>
      <c r="BN124" s="837">
        <v>-43</v>
      </c>
      <c r="BO124" s="155"/>
    </row>
    <row r="125" spans="4:67" ht="12.75">
      <c r="D125" s="158"/>
      <c r="F125" s="158"/>
      <c r="H125" s="612"/>
      <c r="I125" s="612"/>
      <c r="J125" s="612"/>
      <c r="L125" s="612"/>
      <c r="M125" s="155"/>
      <c r="N125" s="609"/>
      <c r="O125" s="155"/>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12"/>
      <c r="AL125" s="612"/>
      <c r="AM125" s="612"/>
      <c r="AN125" s="612"/>
      <c r="AO125" s="612"/>
      <c r="AP125" s="612"/>
      <c r="AQ125" s="612"/>
      <c r="AR125" s="612"/>
      <c r="AS125" s="612"/>
      <c r="AT125" s="612"/>
      <c r="AU125" s="612"/>
      <c r="AV125" s="612"/>
      <c r="AW125" s="612"/>
      <c r="AX125" s="612"/>
      <c r="AY125" s="612"/>
      <c r="AZ125" s="612"/>
      <c r="BA125" s="612"/>
      <c r="BB125" s="612"/>
      <c r="BC125" s="612"/>
      <c r="BD125" s="612"/>
      <c r="BE125" s="612"/>
      <c r="BF125" s="612"/>
      <c r="BG125" s="612"/>
      <c r="BH125" s="612"/>
      <c r="BI125" s="612"/>
      <c r="BJ125" s="612"/>
      <c r="BK125" s="612"/>
      <c r="BL125" s="612"/>
      <c r="BM125" s="612"/>
      <c r="BN125" s="612"/>
      <c r="BO125" s="155"/>
    </row>
    <row r="126" spans="2:67" ht="25.5">
      <c r="B126" s="727" t="s">
        <v>703</v>
      </c>
      <c r="D126" s="158"/>
      <c r="F126" s="158"/>
      <c r="H126" s="612"/>
      <c r="I126" s="612"/>
      <c r="J126" s="612"/>
      <c r="L126" s="612"/>
      <c r="M126" s="155"/>
      <c r="N126" s="609"/>
      <c r="O126" s="155"/>
      <c r="P126" s="837">
        <v>-45</v>
      </c>
      <c r="Q126" s="837">
        <v>-46</v>
      </c>
      <c r="R126">
        <v>19</v>
      </c>
      <c r="S126">
        <v>22</v>
      </c>
      <c r="T126">
        <v>1</v>
      </c>
      <c r="U126" s="837">
        <v>-41</v>
      </c>
      <c r="V126">
        <v>13</v>
      </c>
      <c r="W126" s="837">
        <v>-33</v>
      </c>
      <c r="X126" s="837">
        <v>-32</v>
      </c>
      <c r="Y126">
        <v>2</v>
      </c>
      <c r="Z126">
        <v>9</v>
      </c>
      <c r="AA126" s="837">
        <v>-30</v>
      </c>
      <c r="AB126">
        <v>23</v>
      </c>
      <c r="AC126">
        <v>5</v>
      </c>
      <c r="AD126">
        <v>15</v>
      </c>
      <c r="AE126" s="837">
        <v>-37</v>
      </c>
      <c r="AF126" s="837">
        <v>-40</v>
      </c>
      <c r="AG126" s="837">
        <v>-26</v>
      </c>
      <c r="AH126" s="837">
        <v>-44</v>
      </c>
      <c r="AI126" s="837">
        <v>-24</v>
      </c>
      <c r="AJ126">
        <v>7</v>
      </c>
      <c r="AK126" s="837">
        <v>-43</v>
      </c>
      <c r="AL126">
        <v>8</v>
      </c>
      <c r="AM126" s="837">
        <v>-49</v>
      </c>
      <c r="AN126" s="837">
        <v>-39</v>
      </c>
      <c r="AO126" s="837">
        <v>-51</v>
      </c>
      <c r="AP126" s="837">
        <v>-34</v>
      </c>
      <c r="AQ126" s="837">
        <v>-47</v>
      </c>
      <c r="AR126">
        <v>20</v>
      </c>
      <c r="AS126" s="837">
        <v>-36</v>
      </c>
      <c r="AT126">
        <v>17</v>
      </c>
      <c r="AU126" s="837">
        <v>-25</v>
      </c>
      <c r="AV126">
        <v>3</v>
      </c>
      <c r="AW126">
        <v>10</v>
      </c>
      <c r="AX126" s="837">
        <v>-29</v>
      </c>
      <c r="AY126">
        <v>12</v>
      </c>
      <c r="AZ126">
        <v>16</v>
      </c>
      <c r="BA126" s="837">
        <v>-48</v>
      </c>
      <c r="BB126">
        <v>14</v>
      </c>
      <c r="BC126" s="837">
        <v>-28</v>
      </c>
      <c r="BD126">
        <v>18</v>
      </c>
      <c r="BE126" s="837">
        <v>-35</v>
      </c>
      <c r="BF126">
        <v>6</v>
      </c>
      <c r="BG126">
        <v>4</v>
      </c>
      <c r="BH126" s="837">
        <v>-38</v>
      </c>
      <c r="BI126" s="837">
        <v>-27</v>
      </c>
      <c r="BJ126">
        <v>21</v>
      </c>
      <c r="BK126" s="837">
        <v>-42</v>
      </c>
      <c r="BL126">
        <v>11</v>
      </c>
      <c r="BM126" s="837">
        <v>-50</v>
      </c>
      <c r="BN126" s="837">
        <v>-31</v>
      </c>
      <c r="BO126" s="155"/>
    </row>
    <row r="127" spans="4:67" ht="12.75">
      <c r="D127" s="158"/>
      <c r="F127" s="158"/>
      <c r="H127" s="612"/>
      <c r="I127" s="612"/>
      <c r="J127" s="612"/>
      <c r="L127" s="612"/>
      <c r="M127" s="155"/>
      <c r="N127" s="609"/>
      <c r="O127" s="155"/>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2"/>
      <c r="AY127" s="612"/>
      <c r="AZ127" s="612"/>
      <c r="BA127" s="612"/>
      <c r="BB127" s="612"/>
      <c r="BC127" s="612"/>
      <c r="BD127" s="612"/>
      <c r="BE127" s="612"/>
      <c r="BF127" s="612"/>
      <c r="BG127" s="612"/>
      <c r="BH127" s="612"/>
      <c r="BI127" s="612"/>
      <c r="BJ127" s="612"/>
      <c r="BK127" s="612"/>
      <c r="BL127" s="612"/>
      <c r="BM127" s="612"/>
      <c r="BN127" s="612"/>
      <c r="BO127" s="155"/>
    </row>
    <row r="128" spans="2:67" ht="12.75">
      <c r="B128" t="s">
        <v>60</v>
      </c>
      <c r="D128" s="158"/>
      <c r="F128" s="158"/>
      <c r="H128" s="612"/>
      <c r="I128" s="612"/>
      <c r="J128" s="612"/>
      <c r="L128" s="612"/>
      <c r="M128" s="155"/>
      <c r="N128" s="609"/>
      <c r="O128" s="155"/>
      <c r="P128">
        <v>24</v>
      </c>
      <c r="Q128">
        <v>1</v>
      </c>
      <c r="R128">
        <v>44</v>
      </c>
      <c r="S128">
        <v>41</v>
      </c>
      <c r="T128">
        <v>49</v>
      </c>
      <c r="U128">
        <v>31</v>
      </c>
      <c r="V128">
        <v>47</v>
      </c>
      <c r="W128">
        <v>5</v>
      </c>
      <c r="X128">
        <v>35</v>
      </c>
      <c r="Y128">
        <v>25</v>
      </c>
      <c r="Z128">
        <v>50</v>
      </c>
      <c r="AA128">
        <v>28</v>
      </c>
      <c r="AB128">
        <v>30</v>
      </c>
      <c r="AC128">
        <v>38</v>
      </c>
      <c r="AD128">
        <v>15</v>
      </c>
      <c r="AE128">
        <v>21</v>
      </c>
      <c r="AF128">
        <v>16</v>
      </c>
      <c r="AG128">
        <v>33</v>
      </c>
      <c r="AH128">
        <v>27</v>
      </c>
      <c r="AI128">
        <v>26</v>
      </c>
      <c r="AJ128">
        <v>40</v>
      </c>
      <c r="AK128">
        <v>34</v>
      </c>
      <c r="AL128">
        <v>42</v>
      </c>
      <c r="AM128">
        <v>9</v>
      </c>
      <c r="AN128">
        <v>18</v>
      </c>
      <c r="AO128">
        <v>8</v>
      </c>
      <c r="AP128">
        <v>6</v>
      </c>
      <c r="AQ128">
        <v>3</v>
      </c>
      <c r="AR128">
        <v>23</v>
      </c>
      <c r="AS128">
        <v>14</v>
      </c>
      <c r="AT128">
        <v>29</v>
      </c>
      <c r="AU128">
        <v>19</v>
      </c>
      <c r="AV128">
        <v>20</v>
      </c>
      <c r="AW128">
        <v>46</v>
      </c>
      <c r="AX128">
        <v>4</v>
      </c>
      <c r="AY128">
        <v>43</v>
      </c>
      <c r="AZ128">
        <v>45</v>
      </c>
      <c r="BA128">
        <v>17</v>
      </c>
      <c r="BB128">
        <v>32</v>
      </c>
      <c r="BC128">
        <v>37</v>
      </c>
      <c r="BD128">
        <v>48</v>
      </c>
      <c r="BE128">
        <v>7</v>
      </c>
      <c r="BF128">
        <v>51</v>
      </c>
      <c r="BG128">
        <v>12</v>
      </c>
      <c r="BH128">
        <v>36</v>
      </c>
      <c r="BI128">
        <v>11</v>
      </c>
      <c r="BJ128">
        <v>39</v>
      </c>
      <c r="BK128">
        <v>22</v>
      </c>
      <c r="BL128">
        <v>13</v>
      </c>
      <c r="BM128">
        <v>10</v>
      </c>
      <c r="BN128">
        <v>2</v>
      </c>
      <c r="BO128" s="155"/>
    </row>
    <row r="129" spans="4:67" ht="12.75">
      <c r="D129" s="158"/>
      <c r="F129" s="158"/>
      <c r="H129" s="612"/>
      <c r="I129" s="612"/>
      <c r="J129" s="612"/>
      <c r="L129" s="612"/>
      <c r="M129" s="155"/>
      <c r="N129" s="609"/>
      <c r="O129" s="155"/>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2"/>
      <c r="AY129" s="612"/>
      <c r="AZ129" s="612"/>
      <c r="BA129" s="612"/>
      <c r="BB129" s="612"/>
      <c r="BC129" s="612"/>
      <c r="BD129" s="612"/>
      <c r="BE129" s="612"/>
      <c r="BF129" s="612"/>
      <c r="BG129" s="612"/>
      <c r="BH129" s="612"/>
      <c r="BI129" s="612"/>
      <c r="BJ129" s="612"/>
      <c r="BK129" s="612"/>
      <c r="BL129" s="612"/>
      <c r="BM129" s="612"/>
      <c r="BN129" s="612"/>
      <c r="BO129" s="155"/>
    </row>
    <row r="130" spans="2:67" ht="12.75">
      <c r="B130" t="s">
        <v>61</v>
      </c>
      <c r="D130" s="158"/>
      <c r="F130" s="158"/>
      <c r="H130" s="612"/>
      <c r="I130" s="612"/>
      <c r="J130" s="612"/>
      <c r="L130" s="612"/>
      <c r="M130" s="155"/>
      <c r="N130" s="609"/>
      <c r="O130" s="155"/>
      <c r="P130">
        <v>39</v>
      </c>
      <c r="Q130">
        <v>1</v>
      </c>
      <c r="R130">
        <v>43</v>
      </c>
      <c r="S130">
        <v>46</v>
      </c>
      <c r="T130">
        <v>45</v>
      </c>
      <c r="U130">
        <v>30</v>
      </c>
      <c r="V130">
        <v>41</v>
      </c>
      <c r="W130">
        <v>5</v>
      </c>
      <c r="X130">
        <v>4</v>
      </c>
      <c r="Y130">
        <v>32</v>
      </c>
      <c r="Z130">
        <v>49</v>
      </c>
      <c r="AA130">
        <v>6</v>
      </c>
      <c r="AB130">
        <v>31</v>
      </c>
      <c r="AC130">
        <v>23</v>
      </c>
      <c r="AD130">
        <v>27</v>
      </c>
      <c r="AE130">
        <v>26</v>
      </c>
      <c r="AF130">
        <v>25</v>
      </c>
      <c r="AG130">
        <v>36</v>
      </c>
      <c r="AH130">
        <v>29</v>
      </c>
      <c r="AI130">
        <v>34</v>
      </c>
      <c r="AJ130">
        <v>35</v>
      </c>
      <c r="AK130">
        <v>21</v>
      </c>
      <c r="AL130">
        <v>42</v>
      </c>
      <c r="AM130">
        <v>13</v>
      </c>
      <c r="AN130">
        <v>44</v>
      </c>
      <c r="AO130">
        <v>15</v>
      </c>
      <c r="AP130">
        <v>14</v>
      </c>
      <c r="AQ130">
        <v>2</v>
      </c>
      <c r="AR130">
        <v>7</v>
      </c>
      <c r="AS130">
        <v>18</v>
      </c>
      <c r="AT130">
        <v>17</v>
      </c>
      <c r="AU130">
        <v>38</v>
      </c>
      <c r="AV130">
        <v>3</v>
      </c>
      <c r="AW130">
        <v>47</v>
      </c>
      <c r="AX130">
        <v>16</v>
      </c>
      <c r="AY130">
        <v>40</v>
      </c>
      <c r="AZ130">
        <v>50</v>
      </c>
      <c r="BA130">
        <v>10</v>
      </c>
      <c r="BB130">
        <v>19</v>
      </c>
      <c r="BC130">
        <v>20</v>
      </c>
      <c r="BD130">
        <v>48</v>
      </c>
      <c r="BE130">
        <v>9</v>
      </c>
      <c r="BF130">
        <v>51</v>
      </c>
      <c r="BG130">
        <v>11</v>
      </c>
      <c r="BH130">
        <v>33</v>
      </c>
      <c r="BI130">
        <v>28</v>
      </c>
      <c r="BJ130">
        <v>37</v>
      </c>
      <c r="BK130">
        <v>8</v>
      </c>
      <c r="BL130">
        <v>24</v>
      </c>
      <c r="BM130">
        <v>12</v>
      </c>
      <c r="BN130">
        <v>22</v>
      </c>
      <c r="BO130" s="155"/>
    </row>
    <row r="131" spans="4:67" ht="12.75">
      <c r="D131" s="158"/>
      <c r="F131" s="158"/>
      <c r="H131" s="612"/>
      <c r="I131" s="612"/>
      <c r="J131" s="612"/>
      <c r="L131" s="612"/>
      <c r="M131" s="155"/>
      <c r="N131" s="609"/>
      <c r="O131" s="155"/>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2"/>
      <c r="AY131" s="612"/>
      <c r="AZ131" s="612"/>
      <c r="BA131" s="612"/>
      <c r="BB131" s="612"/>
      <c r="BC131" s="612"/>
      <c r="BD131" s="612"/>
      <c r="BE131" s="612"/>
      <c r="BF131" s="612"/>
      <c r="BG131" s="612"/>
      <c r="BH131" s="612"/>
      <c r="BI131" s="612"/>
      <c r="BJ131" s="612"/>
      <c r="BK131" s="612"/>
      <c r="BL131" s="612"/>
      <c r="BM131" s="612"/>
      <c r="BN131" s="612"/>
      <c r="BO131" s="155"/>
    </row>
    <row r="132" spans="2:67" ht="12.75">
      <c r="B132" t="s">
        <v>77</v>
      </c>
      <c r="D132" s="158"/>
      <c r="F132" s="158"/>
      <c r="H132" s="612"/>
      <c r="I132" s="612"/>
      <c r="J132" s="612"/>
      <c r="L132" s="612"/>
      <c r="M132" s="155"/>
      <c r="N132" s="609"/>
      <c r="O132" s="155"/>
      <c r="P132">
        <v>33</v>
      </c>
      <c r="Q132">
        <v>38</v>
      </c>
      <c r="R132">
        <v>30</v>
      </c>
      <c r="S132">
        <v>35</v>
      </c>
      <c r="T132">
        <v>2</v>
      </c>
      <c r="U132">
        <v>26</v>
      </c>
      <c r="V132">
        <v>8</v>
      </c>
      <c r="W132">
        <v>47</v>
      </c>
      <c r="X132">
        <v>34</v>
      </c>
      <c r="Y132">
        <v>10</v>
      </c>
      <c r="Z132">
        <v>13</v>
      </c>
      <c r="AA132">
        <v>21</v>
      </c>
      <c r="AB132">
        <v>40</v>
      </c>
      <c r="AC132">
        <v>45</v>
      </c>
      <c r="AD132">
        <v>27</v>
      </c>
      <c r="AE132">
        <v>32</v>
      </c>
      <c r="AF132">
        <v>31</v>
      </c>
      <c r="AG132">
        <v>36</v>
      </c>
      <c r="AH132">
        <v>46</v>
      </c>
      <c r="AI132">
        <v>48</v>
      </c>
      <c r="AJ132">
        <v>4</v>
      </c>
      <c r="AK132">
        <v>5</v>
      </c>
      <c r="AL132">
        <v>16</v>
      </c>
      <c r="AM132">
        <v>44</v>
      </c>
      <c r="AN132">
        <v>28</v>
      </c>
      <c r="AO132">
        <v>49</v>
      </c>
      <c r="AP132">
        <v>20</v>
      </c>
      <c r="AQ132">
        <v>50</v>
      </c>
      <c r="AR132">
        <v>39</v>
      </c>
      <c r="AS132">
        <v>51</v>
      </c>
      <c r="AT132">
        <v>6</v>
      </c>
      <c r="AU132">
        <v>9</v>
      </c>
      <c r="AV132">
        <v>3</v>
      </c>
      <c r="AW132">
        <v>11</v>
      </c>
      <c r="AX132">
        <v>41</v>
      </c>
      <c r="AY132">
        <v>29</v>
      </c>
      <c r="AZ132">
        <v>7</v>
      </c>
      <c r="BA132">
        <v>24</v>
      </c>
      <c r="BB132">
        <v>18</v>
      </c>
      <c r="BC132">
        <v>19</v>
      </c>
      <c r="BD132">
        <v>17</v>
      </c>
      <c r="BE132">
        <v>25</v>
      </c>
      <c r="BF132">
        <v>15</v>
      </c>
      <c r="BG132">
        <v>1</v>
      </c>
      <c r="BH132">
        <v>42</v>
      </c>
      <c r="BI132">
        <v>22</v>
      </c>
      <c r="BJ132">
        <v>12</v>
      </c>
      <c r="BK132">
        <v>23</v>
      </c>
      <c r="BL132">
        <v>37</v>
      </c>
      <c r="BM132">
        <v>14</v>
      </c>
      <c r="BN132">
        <v>43</v>
      </c>
      <c r="BO132" s="155"/>
    </row>
    <row r="133" spans="4:67" ht="12.75">
      <c r="D133" s="158"/>
      <c r="F133" s="158"/>
      <c r="H133" s="612"/>
      <c r="I133" s="612"/>
      <c r="J133" s="612"/>
      <c r="L133" s="612"/>
      <c r="M133" s="155"/>
      <c r="N133" s="609"/>
      <c r="O133" s="155"/>
      <c r="P133" s="612"/>
      <c r="Q133" s="612"/>
      <c r="R133" s="612"/>
      <c r="S133" s="612"/>
      <c r="T133" s="612"/>
      <c r="U133" s="612"/>
      <c r="V133" s="612"/>
      <c r="W133" s="612"/>
      <c r="X133" s="612"/>
      <c r="Y133" s="612"/>
      <c r="Z133" s="612"/>
      <c r="AA133" s="612"/>
      <c r="AB133" s="612"/>
      <c r="AC133" s="612"/>
      <c r="AD133" s="612"/>
      <c r="AE133" s="612"/>
      <c r="AF133" s="612"/>
      <c r="AG133" s="612"/>
      <c r="AH133" s="612"/>
      <c r="AI133" s="612"/>
      <c r="AJ133" s="612"/>
      <c r="AK133" s="612"/>
      <c r="AL133" s="612"/>
      <c r="AM133" s="612"/>
      <c r="AN133" s="612"/>
      <c r="AO133" s="612"/>
      <c r="AP133" s="612"/>
      <c r="AQ133" s="612"/>
      <c r="AR133" s="612"/>
      <c r="AS133" s="612"/>
      <c r="AT133" s="612"/>
      <c r="AU133" s="612"/>
      <c r="AV133" s="612"/>
      <c r="AW133" s="612"/>
      <c r="AX133" s="612"/>
      <c r="AY133" s="612"/>
      <c r="AZ133" s="612"/>
      <c r="BA133" s="612"/>
      <c r="BB133" s="612"/>
      <c r="BC133" s="612"/>
      <c r="BD133" s="612"/>
      <c r="BE133" s="612"/>
      <c r="BF133" s="612"/>
      <c r="BG133" s="612"/>
      <c r="BH133" s="612"/>
      <c r="BI133" s="612"/>
      <c r="BJ133" s="612"/>
      <c r="BK133" s="612"/>
      <c r="BL133" s="612"/>
      <c r="BM133" s="612"/>
      <c r="BN133" s="612"/>
      <c r="BO133" s="155"/>
    </row>
    <row r="134" spans="2:67" ht="12.75">
      <c r="B134" t="s">
        <v>78</v>
      </c>
      <c r="D134" s="158"/>
      <c r="F134" s="158"/>
      <c r="H134" s="612"/>
      <c r="I134" s="612"/>
      <c r="J134" s="612"/>
      <c r="L134" s="612"/>
      <c r="M134" s="155"/>
      <c r="N134" s="609"/>
      <c r="O134" s="155"/>
      <c r="P134">
        <v>38</v>
      </c>
      <c r="Q134">
        <v>21</v>
      </c>
      <c r="R134">
        <v>34</v>
      </c>
      <c r="S134">
        <v>33</v>
      </c>
      <c r="T134">
        <v>10</v>
      </c>
      <c r="U134">
        <v>29</v>
      </c>
      <c r="V134">
        <v>9</v>
      </c>
      <c r="W134">
        <v>46</v>
      </c>
      <c r="X134">
        <v>15</v>
      </c>
      <c r="Y134">
        <v>26</v>
      </c>
      <c r="Z134">
        <v>20</v>
      </c>
      <c r="AA134">
        <v>11</v>
      </c>
      <c r="AB134">
        <v>30</v>
      </c>
      <c r="AC134">
        <v>47</v>
      </c>
      <c r="AD134">
        <v>36</v>
      </c>
      <c r="AE134">
        <v>35</v>
      </c>
      <c r="AF134">
        <v>32</v>
      </c>
      <c r="AG134">
        <v>40</v>
      </c>
      <c r="AH134">
        <v>44</v>
      </c>
      <c r="AI134">
        <v>48</v>
      </c>
      <c r="AJ134">
        <v>5</v>
      </c>
      <c r="AK134">
        <v>1</v>
      </c>
      <c r="AL134">
        <v>23</v>
      </c>
      <c r="AM134">
        <v>45</v>
      </c>
      <c r="AN134">
        <v>27</v>
      </c>
      <c r="AO134">
        <v>49</v>
      </c>
      <c r="AP134">
        <v>13</v>
      </c>
      <c r="AQ134">
        <v>50</v>
      </c>
      <c r="AR134">
        <v>37</v>
      </c>
      <c r="AS134">
        <v>51</v>
      </c>
      <c r="AT134">
        <v>12</v>
      </c>
      <c r="AU134">
        <v>6</v>
      </c>
      <c r="AV134">
        <v>3</v>
      </c>
      <c r="AW134">
        <v>17</v>
      </c>
      <c r="AX134">
        <v>25</v>
      </c>
      <c r="AY134">
        <v>42</v>
      </c>
      <c r="AZ134">
        <v>7</v>
      </c>
      <c r="BA134">
        <v>24</v>
      </c>
      <c r="BB134">
        <v>31</v>
      </c>
      <c r="BC134">
        <v>4</v>
      </c>
      <c r="BD134">
        <v>16</v>
      </c>
      <c r="BE134">
        <v>14</v>
      </c>
      <c r="BF134">
        <v>19</v>
      </c>
      <c r="BG134">
        <v>2</v>
      </c>
      <c r="BH134">
        <v>43</v>
      </c>
      <c r="BI134">
        <v>8</v>
      </c>
      <c r="BJ134">
        <v>22</v>
      </c>
      <c r="BK134">
        <v>28</v>
      </c>
      <c r="BL134">
        <v>39</v>
      </c>
      <c r="BM134">
        <v>18</v>
      </c>
      <c r="BN134">
        <v>41</v>
      </c>
      <c r="BO134" s="155"/>
    </row>
    <row r="135" spans="4:67" ht="12.75">
      <c r="D135" s="158"/>
      <c r="F135" s="158"/>
      <c r="H135" s="612"/>
      <c r="I135" s="612"/>
      <c r="J135" s="612"/>
      <c r="L135" s="612"/>
      <c r="M135" s="155"/>
      <c r="N135" s="609"/>
      <c r="O135" s="155"/>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2"/>
      <c r="AY135" s="612"/>
      <c r="AZ135" s="612"/>
      <c r="BA135" s="612"/>
      <c r="BB135" s="612"/>
      <c r="BC135" s="612"/>
      <c r="BD135" s="612"/>
      <c r="BE135" s="612"/>
      <c r="BF135" s="612"/>
      <c r="BG135" s="612"/>
      <c r="BH135" s="612"/>
      <c r="BI135" s="612"/>
      <c r="BJ135" s="612"/>
      <c r="BK135" s="612"/>
      <c r="BL135" s="612"/>
      <c r="BM135" s="612"/>
      <c r="BN135" s="612"/>
      <c r="BO135" s="155"/>
    </row>
    <row r="136" spans="4:67" ht="12.75">
      <c r="D136" s="158"/>
      <c r="F136" s="158"/>
      <c r="H136" s="612"/>
      <c r="I136" s="612"/>
      <c r="J136" s="612"/>
      <c r="L136" s="612"/>
      <c r="M136" s="155"/>
      <c r="N136" s="609"/>
      <c r="O136" s="155"/>
      <c r="P136" s="612"/>
      <c r="Q136" s="612"/>
      <c r="R136" s="612"/>
      <c r="S136" s="612"/>
      <c r="T136" s="612"/>
      <c r="U136" s="612"/>
      <c r="V136" s="612"/>
      <c r="W136" s="612"/>
      <c r="X136" s="612"/>
      <c r="Y136" s="612"/>
      <c r="Z136" s="612"/>
      <c r="AA136" s="612"/>
      <c r="AB136" s="612"/>
      <c r="AC136" s="612"/>
      <c r="AD136" s="612"/>
      <c r="AE136" s="612"/>
      <c r="AF136" s="612"/>
      <c r="AG136" s="612"/>
      <c r="AH136" s="612"/>
      <c r="AI136" s="612"/>
      <c r="AJ136" s="612"/>
      <c r="AK136" s="612"/>
      <c r="AL136" s="612"/>
      <c r="AM136" s="612"/>
      <c r="AN136" s="612"/>
      <c r="AO136" s="612"/>
      <c r="AP136" s="612"/>
      <c r="AQ136" s="612"/>
      <c r="AR136" s="612"/>
      <c r="AS136" s="612"/>
      <c r="AT136" s="612"/>
      <c r="AU136" s="612"/>
      <c r="AV136" s="612"/>
      <c r="AW136" s="612"/>
      <c r="AX136" s="612"/>
      <c r="AY136" s="612"/>
      <c r="AZ136" s="612"/>
      <c r="BA136" s="612"/>
      <c r="BB136" s="612"/>
      <c r="BC136" s="612"/>
      <c r="BD136" s="612"/>
      <c r="BE136" s="612"/>
      <c r="BF136" s="612"/>
      <c r="BG136" s="612"/>
      <c r="BH136" s="612"/>
      <c r="BI136" s="612"/>
      <c r="BJ136" s="612"/>
      <c r="BK136" s="612"/>
      <c r="BL136" s="612"/>
      <c r="BM136" s="612"/>
      <c r="BN136" s="612"/>
      <c r="BO136" s="155"/>
    </row>
    <row r="137" spans="6:67" ht="12.75">
      <c r="F137" s="158"/>
      <c r="L137" s="155"/>
      <c r="M137" s="155"/>
      <c r="N137" s="609"/>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row>
    <row r="138" spans="1:67" ht="12.75">
      <c r="A138" s="159" t="s">
        <v>565</v>
      </c>
      <c r="B138" s="160"/>
      <c r="C138" s="160"/>
      <c r="D138" s="160"/>
      <c r="E138" s="160"/>
      <c r="F138" s="157"/>
      <c r="G138" s="160"/>
      <c r="H138" s="160"/>
      <c r="I138" s="561"/>
      <c r="J138" s="561"/>
      <c r="L138" s="155"/>
      <c r="M138" s="155"/>
      <c r="N138" s="609"/>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row>
    <row r="139" spans="6:67" ht="12.75">
      <c r="F139" s="158"/>
      <c r="L139" s="155"/>
      <c r="M139" s="155"/>
      <c r="N139" s="609"/>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row>
    <row r="140" spans="1:67" ht="12.75">
      <c r="A140" t="s">
        <v>851</v>
      </c>
      <c r="F140" s="158"/>
      <c r="L140" s="155"/>
      <c r="M140" s="155"/>
      <c r="N140" s="609"/>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row>
    <row r="141" spans="1:67" ht="12.75">
      <c r="A141" t="s">
        <v>898</v>
      </c>
      <c r="F141" s="158"/>
      <c r="L141" s="155"/>
      <c r="M141" s="155"/>
      <c r="N141" s="609"/>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row>
    <row r="142" spans="1:67" ht="12.75">
      <c r="A142" t="s">
        <v>899</v>
      </c>
      <c r="F142" s="158"/>
      <c r="L142" s="155"/>
      <c r="M142" s="155"/>
      <c r="N142" s="609"/>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row>
    <row r="143" spans="1:67" ht="12.75">
      <c r="A143" t="s">
        <v>900</v>
      </c>
      <c r="F143" s="158"/>
      <c r="L143" s="155"/>
      <c r="M143" s="155"/>
      <c r="N143" s="609"/>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row>
    <row r="144" spans="1:67" ht="12.75">
      <c r="A144" t="s">
        <v>903</v>
      </c>
      <c r="F144" s="158"/>
      <c r="L144" s="155"/>
      <c r="M144" s="155"/>
      <c r="N144" s="609"/>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row>
    <row r="145" spans="1:67" ht="12.75">
      <c r="A145" t="s">
        <v>911</v>
      </c>
      <c r="F145" s="158"/>
      <c r="L145" s="155"/>
      <c r="M145" s="155"/>
      <c r="N145" s="609"/>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row>
    <row r="146" spans="1:67" ht="12.75">
      <c r="A146" t="s">
        <v>912</v>
      </c>
      <c r="F146" s="158"/>
      <c r="L146" s="155"/>
      <c r="M146" s="155"/>
      <c r="N146" s="609"/>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row>
    <row r="147" spans="1:67" ht="12.75">
      <c r="A147" t="s">
        <v>913</v>
      </c>
      <c r="F147" s="158"/>
      <c r="L147" s="155"/>
      <c r="M147" s="155"/>
      <c r="N147" s="609"/>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row>
    <row r="148" spans="1:67" ht="12.75">
      <c r="A148" t="s">
        <v>914</v>
      </c>
      <c r="F148" s="158"/>
      <c r="L148" s="155"/>
      <c r="M148" s="155"/>
      <c r="N148" s="609"/>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row>
    <row r="149" spans="1:67" ht="12.75">
      <c r="A149" t="s">
        <v>941</v>
      </c>
      <c r="F149" s="158"/>
      <c r="L149" s="155"/>
      <c r="M149" s="155"/>
      <c r="N149" s="609"/>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row>
    <row r="150" spans="6:67" ht="12.75">
      <c r="F150" s="158"/>
      <c r="L150" s="155"/>
      <c r="M150" s="155"/>
      <c r="N150" s="609"/>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row>
    <row r="151" spans="1:67" ht="12.75">
      <c r="A151" t="s">
        <v>951</v>
      </c>
      <c r="F151" s="158"/>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row>
    <row r="152" spans="1:67" ht="12.75">
      <c r="A152" t="s">
        <v>569</v>
      </c>
      <c r="F152" s="158"/>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row>
    <row r="153" spans="1:67" ht="12.75">
      <c r="A153" t="s">
        <v>850</v>
      </c>
      <c r="D153" s="418"/>
      <c r="E153" s="362"/>
      <c r="F153" s="418"/>
      <c r="G153" s="362"/>
      <c r="H153" s="163"/>
      <c r="I153" s="163"/>
      <c r="J153" s="163"/>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row>
    <row r="154" spans="1:67" ht="12.75">
      <c r="A154" s="158"/>
      <c r="D154" s="418"/>
      <c r="E154" s="362"/>
      <c r="F154" s="418"/>
      <c r="G154" s="362"/>
      <c r="H154" s="163"/>
      <c r="I154" s="163"/>
      <c r="J154" s="163"/>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row>
    <row r="155" spans="1:67" ht="12.75">
      <c r="A155" s="158">
        <v>1</v>
      </c>
      <c r="B155" t="s">
        <v>992</v>
      </c>
      <c r="D155" s="418"/>
      <c r="E155" s="362"/>
      <c r="F155" s="418"/>
      <c r="G155" s="362"/>
      <c r="H155" s="163"/>
      <c r="I155" s="163"/>
      <c r="J155" s="163"/>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row>
    <row r="156" spans="1:67" ht="12.75">
      <c r="A156" s="158"/>
      <c r="D156" s="418"/>
      <c r="E156" s="362"/>
      <c r="F156" s="418"/>
      <c r="G156" s="362"/>
      <c r="H156" s="162"/>
      <c r="I156" s="162"/>
      <c r="J156" s="162"/>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row>
    <row r="157" spans="1:67" ht="12.75">
      <c r="A157" s="158">
        <v>2</v>
      </c>
      <c r="B157" t="s">
        <v>849</v>
      </c>
      <c r="D157" s="158"/>
      <c r="F157" s="158"/>
      <c r="H157" s="155"/>
      <c r="I157" s="155"/>
      <c r="J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row>
    <row r="158" spans="1:67" ht="12.75">
      <c r="A158" s="158"/>
      <c r="F158" s="158"/>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row>
    <row r="159" spans="1:67" ht="12.75">
      <c r="A159" s="158">
        <v>3</v>
      </c>
      <c r="B159" t="s">
        <v>952</v>
      </c>
      <c r="F159" s="158"/>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row>
    <row r="160" spans="1:67" ht="12.75">
      <c r="A160" s="158"/>
      <c r="B160" t="s">
        <v>953</v>
      </c>
      <c r="F160" s="158"/>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row>
    <row r="161" spans="1:67" ht="12.75">
      <c r="A161" s="158"/>
      <c r="B161" t="s">
        <v>954</v>
      </c>
      <c r="F161" s="158"/>
      <c r="H161" s="155"/>
      <c r="I161" s="155"/>
      <c r="J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row>
    <row r="162" spans="1:67" ht="12.75">
      <c r="A162" s="158"/>
      <c r="B162" t="s">
        <v>955</v>
      </c>
      <c r="F162" s="158"/>
      <c r="H162" s="155"/>
      <c r="I162" s="155"/>
      <c r="J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row>
    <row r="163" spans="1:67" ht="12.75">
      <c r="A163" s="158"/>
      <c r="B163" t="s">
        <v>956</v>
      </c>
      <c r="F163" s="158"/>
      <c r="H163" s="155"/>
      <c r="I163" s="155"/>
      <c r="J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row>
    <row r="164" spans="1:67" ht="12.75">
      <c r="A164" s="158"/>
      <c r="B164" t="s">
        <v>957</v>
      </c>
      <c r="C164" s="274"/>
      <c r="F164" s="158"/>
      <c r="H164" s="155"/>
      <c r="I164" s="155"/>
      <c r="J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55"/>
      <c r="BM164" s="155"/>
      <c r="BN164" s="155"/>
      <c r="BO164" s="155"/>
    </row>
    <row r="165" spans="1:67" ht="12.75">
      <c r="A165" s="158"/>
      <c r="B165" t="s">
        <v>958</v>
      </c>
      <c r="F165" s="158"/>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row>
    <row r="166" spans="2:67" ht="12.75">
      <c r="B166" t="s">
        <v>959</v>
      </c>
      <c r="F166" s="158"/>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row>
    <row r="167" spans="1:67" ht="12.75">
      <c r="A167" s="158"/>
      <c r="F167" s="158"/>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row>
    <row r="168" spans="1:67" ht="12.75">
      <c r="A168" s="158">
        <v>4</v>
      </c>
      <c r="B168" s="274" t="s">
        <v>982</v>
      </c>
      <c r="F168" s="158"/>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row>
    <row r="169" spans="1:67" ht="12.75">
      <c r="A169" s="158"/>
      <c r="F169" s="158"/>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row>
    <row r="170" spans="1:67" ht="12.75">
      <c r="A170" s="158">
        <v>5</v>
      </c>
      <c r="B170" t="s">
        <v>960</v>
      </c>
      <c r="F170" s="158"/>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row>
    <row r="171" spans="1:67" ht="12.75">
      <c r="A171" s="158"/>
      <c r="B171" t="s">
        <v>961</v>
      </c>
      <c r="F171" s="158"/>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row>
    <row r="172" spans="1:67" ht="12.75">
      <c r="A172" s="158"/>
      <c r="B172" t="s">
        <v>962</v>
      </c>
      <c r="F172" s="158"/>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row>
    <row r="173" spans="1:67" ht="12.75">
      <c r="A173" s="158"/>
      <c r="B173" t="s">
        <v>963</v>
      </c>
      <c r="F173" s="158"/>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row>
    <row r="174" spans="1:67" ht="12.75">
      <c r="A174" s="158"/>
      <c r="B174" t="s">
        <v>964</v>
      </c>
      <c r="F174" s="158"/>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c r="BL174" s="155"/>
      <c r="BM174" s="155"/>
      <c r="BN174" s="155"/>
      <c r="BO174" s="155"/>
    </row>
    <row r="175" spans="1:67" ht="12.75">
      <c r="A175" s="158"/>
      <c r="B175" t="s">
        <v>965</v>
      </c>
      <c r="F175" s="158"/>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c r="BB175" s="155"/>
      <c r="BC175" s="155"/>
      <c r="BD175" s="155"/>
      <c r="BE175" s="155"/>
      <c r="BF175" s="155"/>
      <c r="BG175" s="155"/>
      <c r="BH175" s="155"/>
      <c r="BI175" s="155"/>
      <c r="BJ175" s="155"/>
      <c r="BK175" s="155"/>
      <c r="BL175" s="155"/>
      <c r="BM175" s="155"/>
      <c r="BN175" s="155"/>
      <c r="BO175" s="155"/>
    </row>
    <row r="176" spans="1:67" ht="12.75">
      <c r="A176" s="158"/>
      <c r="B176" t="s">
        <v>966</v>
      </c>
      <c r="F176" s="158"/>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55"/>
      <c r="BM176" s="155"/>
      <c r="BN176" s="155"/>
      <c r="BO176" s="155"/>
    </row>
    <row r="177" spans="1:67" ht="12.75">
      <c r="A177" s="158"/>
      <c r="B177" t="s">
        <v>967</v>
      </c>
      <c r="F177" s="158"/>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row>
    <row r="178" spans="1:67" ht="12.75">
      <c r="A178" s="158"/>
      <c r="B178" t="s">
        <v>968</v>
      </c>
      <c r="F178" s="158"/>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row>
    <row r="179" spans="1:67" ht="12.75">
      <c r="A179" s="418"/>
      <c r="B179" s="362" t="s">
        <v>969</v>
      </c>
      <c r="C179" s="362"/>
      <c r="D179" s="418"/>
      <c r="E179" s="362"/>
      <c r="F179" s="418"/>
      <c r="G179" s="362"/>
      <c r="H179" s="163"/>
      <c r="I179" s="163"/>
      <c r="J179" s="163"/>
      <c r="K179" s="362"/>
      <c r="L179" s="163"/>
      <c r="M179" s="163"/>
      <c r="N179" s="658"/>
      <c r="O179" s="163"/>
      <c r="P179" s="362"/>
      <c r="Q179" s="362"/>
      <c r="R179" s="163"/>
      <c r="S179" s="362"/>
      <c r="T179" s="362"/>
      <c r="U179" s="163"/>
      <c r="V179" s="163"/>
      <c r="W179" s="163"/>
      <c r="X179" s="163"/>
      <c r="Y179" s="163"/>
      <c r="Z179" s="163"/>
      <c r="AA179" s="163"/>
      <c r="AB179" s="163"/>
      <c r="AC179" s="362"/>
      <c r="AD179" s="163"/>
      <c r="AE179" s="163"/>
      <c r="AF179" s="163"/>
      <c r="AG179" s="163"/>
      <c r="AH179" s="163"/>
      <c r="AI179" s="163"/>
      <c r="AJ179" s="163"/>
      <c r="AK179" s="163"/>
      <c r="AL179" s="163"/>
      <c r="AM179" s="163"/>
      <c r="AN179" s="163"/>
      <c r="AO179" s="163"/>
      <c r="AP179" s="362"/>
      <c r="AQ179" s="362"/>
      <c r="AR179" s="362"/>
      <c r="AS179" s="163"/>
      <c r="AT179" s="163"/>
      <c r="AU179" s="163"/>
      <c r="AV179" s="163"/>
      <c r="AW179" s="163"/>
      <c r="AX179" s="163"/>
      <c r="AY179" s="163"/>
      <c r="AZ179" s="163"/>
      <c r="BA179" s="163"/>
      <c r="BB179" s="163"/>
      <c r="BC179" s="163"/>
      <c r="BD179" s="362"/>
      <c r="BE179" s="163"/>
      <c r="BF179" s="163"/>
      <c r="BG179" s="163"/>
      <c r="BH179" s="163"/>
      <c r="BI179" s="163"/>
      <c r="BJ179" s="163"/>
      <c r="BK179" s="163"/>
      <c r="BL179" s="163"/>
      <c r="BM179" s="163"/>
      <c r="BN179" s="163"/>
      <c r="BO179" s="163"/>
    </row>
    <row r="180" spans="1:67" ht="12.75">
      <c r="A180" s="418"/>
      <c r="B180" s="362"/>
      <c r="C180" s="362"/>
      <c r="D180" s="418"/>
      <c r="E180" s="362"/>
      <c r="F180" s="418"/>
      <c r="G180" s="362"/>
      <c r="H180" s="163"/>
      <c r="I180" s="163"/>
      <c r="J180" s="163"/>
      <c r="K180" s="362"/>
      <c r="L180" s="163"/>
      <c r="M180" s="163"/>
      <c r="N180" s="658"/>
      <c r="O180" s="163"/>
      <c r="P180" s="362"/>
      <c r="Q180" s="362"/>
      <c r="R180" s="163"/>
      <c r="S180" s="362"/>
      <c r="T180" s="362"/>
      <c r="U180" s="163"/>
      <c r="V180" s="163"/>
      <c r="W180" s="163"/>
      <c r="X180" s="163"/>
      <c r="Y180" s="163"/>
      <c r="Z180" s="163"/>
      <c r="AA180" s="163"/>
      <c r="AB180" s="362"/>
      <c r="AC180" s="362"/>
      <c r="AD180" s="163"/>
      <c r="AE180" s="163"/>
      <c r="AF180" s="163"/>
      <c r="AG180" s="163"/>
      <c r="AH180" s="163"/>
      <c r="AI180" s="163"/>
      <c r="AJ180" s="163"/>
      <c r="AK180" s="163"/>
      <c r="AL180" s="163"/>
      <c r="AM180" s="163"/>
      <c r="AN180" s="163"/>
      <c r="AO180" s="163"/>
      <c r="AP180" s="362"/>
      <c r="AQ180" s="362"/>
      <c r="AR180" s="362"/>
      <c r="AS180" s="163"/>
      <c r="AT180" s="163"/>
      <c r="AU180" s="163"/>
      <c r="AV180" s="163"/>
      <c r="AW180" s="163"/>
      <c r="AX180" s="163"/>
      <c r="AY180" s="163"/>
      <c r="AZ180" s="163"/>
      <c r="BA180" s="163"/>
      <c r="BB180" s="163"/>
      <c r="BC180" s="163"/>
      <c r="BD180" s="362"/>
      <c r="BE180" s="163"/>
      <c r="BF180" s="163"/>
      <c r="BG180" s="163"/>
      <c r="BH180" s="163"/>
      <c r="BI180" s="163"/>
      <c r="BJ180" s="163"/>
      <c r="BK180" s="163"/>
      <c r="BL180" s="163"/>
      <c r="BM180" s="163"/>
      <c r="BN180" s="163"/>
      <c r="BO180" s="163"/>
    </row>
    <row r="181" spans="1:67" ht="12.75">
      <c r="A181" s="418">
        <v>6</v>
      </c>
      <c r="B181" s="620" t="s">
        <v>970</v>
      </c>
      <c r="C181" s="362"/>
      <c r="D181" s="418"/>
      <c r="E181" s="362"/>
      <c r="F181" s="418"/>
      <c r="G181" s="362"/>
      <c r="H181" s="625"/>
      <c r="I181" s="625"/>
      <c r="J181" s="625"/>
      <c r="K181" s="362"/>
      <c r="L181" s="625"/>
      <c r="M181" s="163"/>
      <c r="N181" s="658"/>
      <c r="O181" s="163"/>
      <c r="P181" s="625"/>
      <c r="Q181" s="625"/>
      <c r="R181" s="625"/>
      <c r="S181" s="625"/>
      <c r="T181" s="625"/>
      <c r="U181" s="625"/>
      <c r="V181" s="625"/>
      <c r="W181" s="625"/>
      <c r="X181" s="625"/>
      <c r="Y181" s="625"/>
      <c r="Z181" s="625"/>
      <c r="AA181" s="625"/>
      <c r="AB181" s="625"/>
      <c r="AC181" s="625"/>
      <c r="AD181" s="625"/>
      <c r="AE181" s="625"/>
      <c r="AF181" s="625"/>
      <c r="AG181" s="625"/>
      <c r="AH181" s="625"/>
      <c r="AI181" s="625"/>
      <c r="AJ181" s="625"/>
      <c r="AK181" s="625"/>
      <c r="AL181" s="625"/>
      <c r="AM181" s="625"/>
      <c r="AN181" s="625"/>
      <c r="AO181" s="625"/>
      <c r="AP181" s="625"/>
      <c r="AQ181" s="625"/>
      <c r="AR181" s="625"/>
      <c r="AS181" s="625"/>
      <c r="AT181" s="625"/>
      <c r="AU181" s="625"/>
      <c r="AV181" s="625"/>
      <c r="AW181" s="625"/>
      <c r="AX181" s="625"/>
      <c r="AY181" s="625"/>
      <c r="AZ181" s="625"/>
      <c r="BA181" s="625"/>
      <c r="BB181" s="625"/>
      <c r="BC181" s="625"/>
      <c r="BD181" s="625"/>
      <c r="BE181" s="625"/>
      <c r="BF181" s="625"/>
      <c r="BG181" s="625"/>
      <c r="BH181" s="625"/>
      <c r="BI181" s="625"/>
      <c r="BJ181" s="625"/>
      <c r="BK181" s="625"/>
      <c r="BL181" s="625"/>
      <c r="BM181" s="625"/>
      <c r="BN181" s="625"/>
      <c r="BO181" s="163"/>
    </row>
    <row r="182" spans="1:67" ht="12.75">
      <c r="A182" s="418"/>
      <c r="B182" s="620" t="s">
        <v>971</v>
      </c>
      <c r="C182" s="362"/>
      <c r="D182" s="418"/>
      <c r="E182" s="362"/>
      <c r="F182" s="418"/>
      <c r="G182" s="362"/>
      <c r="H182" s="361"/>
      <c r="I182" s="361"/>
      <c r="J182" s="361"/>
      <c r="K182" s="362"/>
      <c r="L182" s="625"/>
      <c r="M182" s="163"/>
      <c r="N182" s="658"/>
      <c r="O182" s="163"/>
      <c r="P182" s="361"/>
      <c r="Q182" s="361"/>
      <c r="R182" s="361"/>
      <c r="S182" s="361"/>
      <c r="T182" s="361"/>
      <c r="U182" s="361"/>
      <c r="V182" s="361"/>
      <c r="W182" s="361"/>
      <c r="X182" s="361"/>
      <c r="Y182" s="361"/>
      <c r="Z182" s="361"/>
      <c r="AA182" s="361"/>
      <c r="AB182" s="361"/>
      <c r="AC182" s="361"/>
      <c r="AD182" s="361"/>
      <c r="AE182" s="361"/>
      <c r="AF182" s="361"/>
      <c r="AG182" s="361"/>
      <c r="AH182" s="361"/>
      <c r="AI182" s="361"/>
      <c r="AJ182" s="361"/>
      <c r="AK182" s="361"/>
      <c r="AL182" s="361"/>
      <c r="AM182" s="361"/>
      <c r="AN182" s="361"/>
      <c r="AO182" s="361"/>
      <c r="AP182" s="361"/>
      <c r="AQ182" s="361"/>
      <c r="AR182" s="361"/>
      <c r="AS182" s="361"/>
      <c r="AT182" s="361"/>
      <c r="AU182" s="361"/>
      <c r="AV182" s="361"/>
      <c r="AW182" s="361"/>
      <c r="AX182" s="361"/>
      <c r="AY182" s="361"/>
      <c r="AZ182" s="361"/>
      <c r="BA182" s="361"/>
      <c r="BB182" s="361"/>
      <c r="BC182" s="361"/>
      <c r="BD182" s="361"/>
      <c r="BE182" s="361"/>
      <c r="BF182" s="361"/>
      <c r="BG182" s="361"/>
      <c r="BH182" s="361"/>
      <c r="BI182" s="361"/>
      <c r="BJ182" s="361"/>
      <c r="BK182" s="361"/>
      <c r="BL182" s="361"/>
      <c r="BM182" s="361"/>
      <c r="BN182" s="361"/>
      <c r="BO182" s="163"/>
    </row>
    <row r="183" spans="1:67" ht="12.75">
      <c r="A183" s="418"/>
      <c r="B183" s="362"/>
      <c r="C183" s="362"/>
      <c r="D183" s="418"/>
      <c r="E183" s="362"/>
      <c r="F183" s="418"/>
      <c r="G183" s="362"/>
      <c r="H183" s="163"/>
      <c r="I183" s="163"/>
      <c r="J183" s="163"/>
      <c r="K183" s="362"/>
      <c r="L183" s="163"/>
      <c r="M183" s="163"/>
      <c r="N183" s="658"/>
      <c r="O183" s="163"/>
      <c r="P183" s="362"/>
      <c r="Q183" s="362"/>
      <c r="R183" s="163"/>
      <c r="S183" s="362"/>
      <c r="T183" s="362"/>
      <c r="U183" s="163"/>
      <c r="V183" s="163"/>
      <c r="W183" s="163"/>
      <c r="X183" s="163"/>
      <c r="Y183" s="163"/>
      <c r="Z183" s="163"/>
      <c r="AA183" s="163"/>
      <c r="AB183" s="362"/>
      <c r="AC183" s="362"/>
      <c r="AD183" s="163"/>
      <c r="AE183" s="163"/>
      <c r="AF183" s="163"/>
      <c r="AG183" s="163"/>
      <c r="AH183" s="163"/>
      <c r="AI183" s="163"/>
      <c r="AJ183" s="163"/>
      <c r="AK183" s="163"/>
      <c r="AL183" s="163"/>
      <c r="AM183" s="163"/>
      <c r="AN183" s="163"/>
      <c r="AO183" s="163"/>
      <c r="AP183" s="163"/>
      <c r="AQ183" s="362"/>
      <c r="AR183" s="362"/>
      <c r="AS183" s="163"/>
      <c r="AT183" s="163"/>
      <c r="AU183" s="163"/>
      <c r="AV183" s="163"/>
      <c r="AW183" s="163"/>
      <c r="AX183" s="163"/>
      <c r="AY183" s="163"/>
      <c r="AZ183" s="163"/>
      <c r="BA183" s="163"/>
      <c r="BB183" s="163"/>
      <c r="BC183" s="163"/>
      <c r="BD183" s="163"/>
      <c r="BE183" s="163"/>
      <c r="BF183" s="163"/>
      <c r="BG183" s="163"/>
      <c r="BH183" s="163"/>
      <c r="BI183" s="163"/>
      <c r="BJ183" s="163"/>
      <c r="BK183" s="163"/>
      <c r="BL183" s="163"/>
      <c r="BM183" s="163"/>
      <c r="BN183" s="163"/>
      <c r="BO183" s="163"/>
    </row>
    <row r="184" spans="1:67" ht="12.75">
      <c r="A184" s="418">
        <v>7</v>
      </c>
      <c r="B184" s="620" t="s">
        <v>972</v>
      </c>
      <c r="C184" s="362"/>
      <c r="D184" s="418"/>
      <c r="E184" s="362"/>
      <c r="F184" s="418"/>
      <c r="G184" s="362"/>
      <c r="H184" s="163"/>
      <c r="I184" s="163"/>
      <c r="J184" s="163"/>
      <c r="K184" s="362"/>
      <c r="L184" s="163"/>
      <c r="M184" s="163"/>
      <c r="N184" s="658"/>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c r="AS184" s="163"/>
      <c r="AT184" s="163"/>
      <c r="AU184" s="163"/>
      <c r="AV184" s="163"/>
      <c r="AW184" s="163"/>
      <c r="AX184" s="163"/>
      <c r="AY184" s="163"/>
      <c r="AZ184" s="163"/>
      <c r="BA184" s="163"/>
      <c r="BB184" s="163"/>
      <c r="BC184" s="163"/>
      <c r="BD184" s="163"/>
      <c r="BE184" s="163"/>
      <c r="BF184" s="163"/>
      <c r="BG184" s="163"/>
      <c r="BH184" s="163"/>
      <c r="BI184" s="163"/>
      <c r="BJ184" s="163"/>
      <c r="BK184" s="163"/>
      <c r="BL184" s="163"/>
      <c r="BM184" s="163"/>
      <c r="BN184" s="163"/>
      <c r="BO184" s="163"/>
    </row>
    <row r="185" spans="1:67" ht="12.75">
      <c r="A185" s="418"/>
      <c r="B185" s="620" t="s">
        <v>973</v>
      </c>
      <c r="C185" s="362"/>
      <c r="D185" s="418"/>
      <c r="E185" s="362"/>
      <c r="F185" s="418"/>
      <c r="G185" s="362"/>
      <c r="H185" s="163"/>
      <c r="I185" s="163"/>
      <c r="J185" s="163"/>
      <c r="K185" s="362"/>
      <c r="L185" s="625"/>
      <c r="M185" s="163"/>
      <c r="N185" s="658"/>
      <c r="O185" s="163"/>
      <c r="P185" s="625"/>
      <c r="Q185" s="625"/>
      <c r="R185" s="625"/>
      <c r="S185" s="625"/>
      <c r="T185" s="625"/>
      <c r="U185" s="625"/>
      <c r="V185" s="625"/>
      <c r="W185" s="625"/>
      <c r="X185" s="625"/>
      <c r="Y185" s="625"/>
      <c r="Z185" s="625"/>
      <c r="AA185" s="625"/>
      <c r="AB185" s="625"/>
      <c r="AC185" s="625"/>
      <c r="AD185" s="625"/>
      <c r="AE185" s="625"/>
      <c r="AF185" s="625"/>
      <c r="AG185" s="625"/>
      <c r="AH185" s="625"/>
      <c r="AI185" s="625"/>
      <c r="AJ185" s="625"/>
      <c r="AK185" s="625"/>
      <c r="AL185" s="625"/>
      <c r="AM185" s="625"/>
      <c r="AN185" s="625"/>
      <c r="AO185" s="625"/>
      <c r="AP185" s="625"/>
      <c r="AQ185" s="625"/>
      <c r="AR185" s="625"/>
      <c r="AS185" s="625"/>
      <c r="AT185" s="625"/>
      <c r="AU185" s="625"/>
      <c r="AV185" s="625"/>
      <c r="AW185" s="625"/>
      <c r="AX185" s="625"/>
      <c r="AY185" s="625"/>
      <c r="AZ185" s="625"/>
      <c r="BA185" s="625"/>
      <c r="BB185" s="625"/>
      <c r="BC185" s="625"/>
      <c r="BD185" s="625"/>
      <c r="BE185" s="625"/>
      <c r="BF185" s="625"/>
      <c r="BG185" s="625"/>
      <c r="BH185" s="625"/>
      <c r="BI185" s="625"/>
      <c r="BJ185" s="625"/>
      <c r="BK185" s="625"/>
      <c r="BL185" s="625"/>
      <c r="BM185" s="625"/>
      <c r="BN185" s="625"/>
      <c r="BO185" s="163"/>
    </row>
    <row r="186" spans="1:67" ht="12.75">
      <c r="A186" s="418"/>
      <c r="B186" s="620" t="s">
        <v>974</v>
      </c>
      <c r="C186" s="362"/>
      <c r="D186" s="418"/>
      <c r="E186" s="362"/>
      <c r="F186" s="418"/>
      <c r="G186" s="362"/>
      <c r="H186" s="163"/>
      <c r="I186" s="163"/>
      <c r="J186" s="163"/>
      <c r="K186" s="362"/>
      <c r="L186" s="625"/>
      <c r="M186" s="163"/>
      <c r="N186" s="658"/>
      <c r="O186" s="163"/>
      <c r="P186" s="625"/>
      <c r="Q186" s="625"/>
      <c r="R186" s="625"/>
      <c r="S186" s="625"/>
      <c r="T186" s="625"/>
      <c r="U186" s="625"/>
      <c r="V186" s="625"/>
      <c r="W186" s="625"/>
      <c r="X186" s="625"/>
      <c r="Y186" s="625"/>
      <c r="Z186" s="625"/>
      <c r="AA186" s="625"/>
      <c r="AB186" s="625"/>
      <c r="AC186" s="625"/>
      <c r="AD186" s="625"/>
      <c r="AE186" s="625"/>
      <c r="AF186" s="625"/>
      <c r="AG186" s="625"/>
      <c r="AH186" s="625"/>
      <c r="AI186" s="625"/>
      <c r="AJ186" s="625"/>
      <c r="AK186" s="625"/>
      <c r="AL186" s="625"/>
      <c r="AM186" s="625"/>
      <c r="AN186" s="625"/>
      <c r="AO186" s="625"/>
      <c r="AP186" s="625"/>
      <c r="AQ186" s="625"/>
      <c r="AR186" s="625"/>
      <c r="AS186" s="625"/>
      <c r="AT186" s="625"/>
      <c r="AU186" s="625"/>
      <c r="AV186" s="625"/>
      <c r="AW186" s="625"/>
      <c r="AX186" s="625"/>
      <c r="AY186" s="625"/>
      <c r="AZ186" s="625"/>
      <c r="BA186" s="625"/>
      <c r="BB186" s="625"/>
      <c r="BC186" s="625"/>
      <c r="BD186" s="625"/>
      <c r="BE186" s="625"/>
      <c r="BF186" s="625"/>
      <c r="BG186" s="625"/>
      <c r="BH186" s="625"/>
      <c r="BI186" s="625"/>
      <c r="BJ186" s="625"/>
      <c r="BK186" s="625"/>
      <c r="BL186" s="625"/>
      <c r="BM186" s="625"/>
      <c r="BN186" s="625"/>
      <c r="BO186" s="163"/>
    </row>
    <row r="187" spans="1:67" ht="12.75">
      <c r="A187" s="418"/>
      <c r="B187" s="362"/>
      <c r="C187" s="362"/>
      <c r="D187" s="418"/>
      <c r="E187" s="362"/>
      <c r="F187" s="418"/>
      <c r="G187" s="362"/>
      <c r="H187" s="163"/>
      <c r="I187" s="163"/>
      <c r="J187" s="163"/>
      <c r="K187" s="362"/>
      <c r="L187" s="625"/>
      <c r="M187" s="163"/>
      <c r="N187" s="658"/>
      <c r="O187" s="163"/>
      <c r="P187" s="361"/>
      <c r="Q187" s="361"/>
      <c r="R187" s="361"/>
      <c r="S187" s="361"/>
      <c r="T187" s="361"/>
      <c r="U187" s="361"/>
      <c r="V187" s="361"/>
      <c r="W187" s="361"/>
      <c r="X187" s="361"/>
      <c r="Y187" s="361"/>
      <c r="Z187" s="361"/>
      <c r="AA187" s="361"/>
      <c r="AB187" s="361"/>
      <c r="AC187" s="361"/>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361"/>
      <c r="AY187" s="361"/>
      <c r="AZ187" s="361"/>
      <c r="BA187" s="361"/>
      <c r="BB187" s="361"/>
      <c r="BC187" s="361"/>
      <c r="BD187" s="361"/>
      <c r="BE187" s="361"/>
      <c r="BF187" s="361"/>
      <c r="BG187" s="361"/>
      <c r="BH187" s="361"/>
      <c r="BI187" s="361"/>
      <c r="BJ187" s="361"/>
      <c r="BK187" s="361"/>
      <c r="BL187" s="361"/>
      <c r="BM187" s="361"/>
      <c r="BN187" s="361"/>
      <c r="BO187" s="163"/>
    </row>
    <row r="188" spans="1:67" ht="12.75">
      <c r="A188" s="418">
        <v>8</v>
      </c>
      <c r="B188" s="620" t="s">
        <v>66</v>
      </c>
      <c r="C188" s="362"/>
      <c r="D188" s="418"/>
      <c r="E188" s="362"/>
      <c r="F188" s="418"/>
      <c r="G188" s="362"/>
      <c r="H188" s="163"/>
      <c r="I188" s="163"/>
      <c r="J188" s="163"/>
      <c r="K188" s="362"/>
      <c r="L188" s="625"/>
      <c r="M188" s="163"/>
      <c r="N188" s="658"/>
      <c r="O188" s="163"/>
      <c r="P188" s="361"/>
      <c r="Q188" s="361"/>
      <c r="R188" s="361"/>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1"/>
      <c r="AV188" s="361"/>
      <c r="AW188" s="361"/>
      <c r="AX188" s="361"/>
      <c r="AY188" s="361"/>
      <c r="AZ188" s="361"/>
      <c r="BA188" s="361"/>
      <c r="BB188" s="361"/>
      <c r="BC188" s="361"/>
      <c r="BD188" s="361"/>
      <c r="BE188" s="361"/>
      <c r="BF188" s="361"/>
      <c r="BG188" s="361"/>
      <c r="BH188" s="361"/>
      <c r="BI188" s="361"/>
      <c r="BJ188" s="361"/>
      <c r="BK188" s="361"/>
      <c r="BL188" s="361"/>
      <c r="BM188" s="361"/>
      <c r="BN188" s="361"/>
      <c r="BO188" s="163"/>
    </row>
    <row r="189" spans="1:67" ht="12.75">
      <c r="A189" s="418"/>
      <c r="B189" s="620" t="s">
        <v>68</v>
      </c>
      <c r="C189" s="362"/>
      <c r="D189" s="418"/>
      <c r="E189" s="362"/>
      <c r="F189" s="418"/>
      <c r="G189" s="362"/>
      <c r="H189" s="163"/>
      <c r="I189" s="163"/>
      <c r="J189" s="163"/>
      <c r="K189" s="362"/>
      <c r="L189" s="625"/>
      <c r="M189" s="163"/>
      <c r="N189" s="658"/>
      <c r="O189" s="163"/>
      <c r="P189" s="361"/>
      <c r="Q189" s="361"/>
      <c r="R189" s="361"/>
      <c r="S189" s="361"/>
      <c r="T189" s="361"/>
      <c r="U189" s="361"/>
      <c r="V189" s="361"/>
      <c r="W189" s="361"/>
      <c r="X189" s="361"/>
      <c r="Y189" s="361"/>
      <c r="Z189" s="361"/>
      <c r="AA189" s="361"/>
      <c r="AB189" s="361"/>
      <c r="AC189" s="361"/>
      <c r="AD189" s="361"/>
      <c r="AE189" s="361"/>
      <c r="AF189" s="361"/>
      <c r="AG189" s="361"/>
      <c r="AH189" s="361"/>
      <c r="AI189" s="361"/>
      <c r="AJ189" s="361"/>
      <c r="AK189" s="361"/>
      <c r="AL189" s="361"/>
      <c r="AM189" s="361"/>
      <c r="AN189" s="361"/>
      <c r="AO189" s="361"/>
      <c r="AP189" s="361"/>
      <c r="AQ189" s="361"/>
      <c r="AR189" s="361"/>
      <c r="AS189" s="361"/>
      <c r="AT189" s="361"/>
      <c r="AU189" s="361"/>
      <c r="AV189" s="361"/>
      <c r="AW189" s="361"/>
      <c r="AX189" s="361"/>
      <c r="AY189" s="361"/>
      <c r="AZ189" s="361"/>
      <c r="BA189" s="361"/>
      <c r="BB189" s="361"/>
      <c r="BC189" s="361"/>
      <c r="BD189" s="361"/>
      <c r="BE189" s="361"/>
      <c r="BF189" s="361"/>
      <c r="BG189" s="361"/>
      <c r="BH189" s="361"/>
      <c r="BI189" s="361"/>
      <c r="BJ189" s="361"/>
      <c r="BK189" s="361"/>
      <c r="BL189" s="361"/>
      <c r="BM189" s="361"/>
      <c r="BN189" s="361"/>
      <c r="BO189" s="163"/>
    </row>
    <row r="190" spans="1:67" ht="12.75">
      <c r="A190" s="418"/>
      <c r="B190" s="620" t="s">
        <v>67</v>
      </c>
      <c r="C190" s="362"/>
      <c r="D190" s="418"/>
      <c r="E190" s="362"/>
      <c r="F190" s="418"/>
      <c r="G190" s="362"/>
      <c r="H190" s="163"/>
      <c r="I190" s="163"/>
      <c r="J190" s="163"/>
      <c r="K190" s="362"/>
      <c r="L190" s="163"/>
      <c r="M190" s="163"/>
      <c r="N190" s="658"/>
      <c r="O190" s="163"/>
      <c r="P190" s="362"/>
      <c r="Q190" s="362"/>
      <c r="R190" s="163"/>
      <c r="S190" s="163"/>
      <c r="T190" s="163"/>
      <c r="U190" s="163"/>
      <c r="V190" s="163"/>
      <c r="W190" s="163"/>
      <c r="X190" s="163"/>
      <c r="Y190" s="163"/>
      <c r="Z190" s="163"/>
      <c r="AA190" s="163"/>
      <c r="AB190" s="362"/>
      <c r="AC190" s="362"/>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3"/>
      <c r="AY190" s="163"/>
      <c r="AZ190" s="163"/>
      <c r="BA190" s="163"/>
      <c r="BB190" s="163"/>
      <c r="BC190" s="163"/>
      <c r="BD190" s="163"/>
      <c r="BE190" s="163"/>
      <c r="BF190" s="163"/>
      <c r="BG190" s="163"/>
      <c r="BH190" s="163"/>
      <c r="BI190" s="163"/>
      <c r="BJ190" s="163"/>
      <c r="BK190" s="163"/>
      <c r="BL190" s="163"/>
      <c r="BM190" s="163"/>
      <c r="BN190" s="163"/>
      <c r="BO190" s="163"/>
    </row>
    <row r="191" spans="1:67" ht="12.75">
      <c r="A191" s="418"/>
      <c r="B191" s="362"/>
      <c r="C191" s="362"/>
      <c r="D191" s="418"/>
      <c r="E191" s="362"/>
      <c r="F191" s="418"/>
      <c r="G191" s="362"/>
      <c r="H191" s="163"/>
      <c r="I191" s="163"/>
      <c r="J191" s="163"/>
      <c r="K191" s="362"/>
      <c r="L191" s="163"/>
      <c r="M191" s="163"/>
      <c r="N191" s="658"/>
      <c r="O191" s="163"/>
      <c r="P191" s="362"/>
      <c r="Q191" s="362"/>
      <c r="R191" s="510"/>
      <c r="S191" s="163"/>
      <c r="T191" s="510"/>
      <c r="U191" s="163"/>
      <c r="V191" s="510"/>
      <c r="W191" s="163"/>
      <c r="X191" s="510"/>
      <c r="Y191" s="163"/>
      <c r="Z191" s="510"/>
      <c r="AA191" s="163"/>
      <c r="AB191" s="362"/>
      <c r="AC191" s="362"/>
      <c r="AD191" s="510"/>
      <c r="AE191" s="163"/>
      <c r="AF191" s="510"/>
      <c r="AG191" s="163"/>
      <c r="AH191" s="510"/>
      <c r="AI191" s="163"/>
      <c r="AJ191" s="510"/>
      <c r="AK191" s="163"/>
      <c r="AL191" s="510"/>
      <c r="AM191" s="163"/>
      <c r="AN191" s="510"/>
      <c r="AO191" s="510"/>
      <c r="AP191" s="163"/>
      <c r="AQ191" s="510"/>
      <c r="AR191" s="163"/>
      <c r="AS191" s="510"/>
      <c r="AT191" s="163"/>
      <c r="AU191" s="510"/>
      <c r="AV191" s="163"/>
      <c r="AW191" s="510"/>
      <c r="AX191" s="163"/>
      <c r="AY191" s="510"/>
      <c r="AZ191" s="163"/>
      <c r="BA191" s="510"/>
      <c r="BB191" s="163"/>
      <c r="BC191" s="510"/>
      <c r="BD191" s="163"/>
      <c r="BE191" s="510"/>
      <c r="BF191" s="163"/>
      <c r="BG191" s="510"/>
      <c r="BH191" s="163"/>
      <c r="BI191" s="510"/>
      <c r="BJ191" s="163"/>
      <c r="BK191" s="510"/>
      <c r="BL191" s="510"/>
      <c r="BM191" s="510"/>
      <c r="BN191" s="163"/>
      <c r="BO191" s="163"/>
    </row>
    <row r="192" spans="1:67" ht="12.75">
      <c r="A192" s="418"/>
      <c r="B192" s="362"/>
      <c r="C192" s="362"/>
      <c r="D192" s="418"/>
      <c r="E192" s="362"/>
      <c r="F192" s="418"/>
      <c r="G192" s="362"/>
      <c r="H192" s="163"/>
      <c r="I192" s="163"/>
      <c r="J192" s="163"/>
      <c r="K192" s="362"/>
      <c r="L192" s="163"/>
      <c r="M192" s="163"/>
      <c r="N192" s="658"/>
      <c r="O192" s="163"/>
      <c r="P192" s="362"/>
      <c r="Q192" s="362"/>
      <c r="R192" s="623"/>
      <c r="S192" s="163"/>
      <c r="T192" s="622"/>
      <c r="U192" s="163"/>
      <c r="V192" s="622"/>
      <c r="W192" s="163"/>
      <c r="X192" s="622"/>
      <c r="Y192" s="163"/>
      <c r="Z192" s="622"/>
      <c r="AA192" s="163"/>
      <c r="AB192" s="362"/>
      <c r="AC192" s="362"/>
      <c r="AD192" s="622"/>
      <c r="AE192" s="163"/>
      <c r="AF192" s="622"/>
      <c r="AG192" s="163"/>
      <c r="AH192" s="622"/>
      <c r="AI192" s="163"/>
      <c r="AJ192" s="622"/>
      <c r="AK192" s="163"/>
      <c r="AL192" s="622"/>
      <c r="AM192" s="163"/>
      <c r="AN192" s="622"/>
      <c r="AO192" s="622"/>
      <c r="AP192" s="163"/>
      <c r="AQ192" s="622"/>
      <c r="AR192" s="163"/>
      <c r="AS192" s="622"/>
      <c r="AT192" s="163"/>
      <c r="AU192" s="622"/>
      <c r="AV192" s="163"/>
      <c r="AW192" s="622"/>
      <c r="AX192" s="163"/>
      <c r="AY192" s="622"/>
      <c r="AZ192" s="163"/>
      <c r="BA192" s="622"/>
      <c r="BB192" s="163"/>
      <c r="BC192" s="622"/>
      <c r="BD192" s="163"/>
      <c r="BE192" s="622"/>
      <c r="BF192" s="163"/>
      <c r="BG192" s="622"/>
      <c r="BH192" s="163"/>
      <c r="BI192" s="622"/>
      <c r="BJ192" s="163"/>
      <c r="BK192" s="622"/>
      <c r="BL192" s="622"/>
      <c r="BM192" s="622"/>
      <c r="BN192" s="163"/>
      <c r="BO192" s="163"/>
    </row>
    <row r="193" spans="1:67" ht="12.75">
      <c r="A193" s="418"/>
      <c r="B193" s="362"/>
      <c r="C193" s="362"/>
      <c r="D193" s="418"/>
      <c r="E193" s="362"/>
      <c r="F193" s="658"/>
      <c r="G193" s="362"/>
      <c r="H193" s="163"/>
      <c r="I193" s="163"/>
      <c r="J193" s="163"/>
      <c r="K193" s="362"/>
      <c r="L193" s="163"/>
      <c r="M193" s="163"/>
      <c r="N193" s="658"/>
      <c r="O193" s="163"/>
      <c r="P193" s="362"/>
      <c r="Q193" s="362"/>
      <c r="R193" s="623"/>
      <c r="S193" s="163"/>
      <c r="T193" s="622"/>
      <c r="U193" s="163"/>
      <c r="V193" s="622"/>
      <c r="W193" s="163"/>
      <c r="X193" s="622"/>
      <c r="Y193" s="163"/>
      <c r="Z193" s="622"/>
      <c r="AA193" s="163"/>
      <c r="AB193" s="362"/>
      <c r="AC193" s="362"/>
      <c r="AD193" s="622"/>
      <c r="AE193" s="163"/>
      <c r="AF193" s="622"/>
      <c r="AG193" s="163"/>
      <c r="AH193" s="622"/>
      <c r="AI193" s="163"/>
      <c r="AJ193" s="622"/>
      <c r="AK193" s="163"/>
      <c r="AL193" s="622"/>
      <c r="AM193" s="163"/>
      <c r="AN193" s="622"/>
      <c r="AO193" s="622"/>
      <c r="AP193" s="163"/>
      <c r="AQ193" s="622"/>
      <c r="AR193" s="163"/>
      <c r="AS193" s="163"/>
      <c r="AT193" s="163"/>
      <c r="AU193" s="622"/>
      <c r="AV193" s="163"/>
      <c r="AW193" s="622"/>
      <c r="AX193" s="163"/>
      <c r="AY193" s="622"/>
      <c r="AZ193" s="163"/>
      <c r="BA193" s="622"/>
      <c r="BB193" s="163"/>
      <c r="BC193" s="622"/>
      <c r="BD193" s="163"/>
      <c r="BE193" s="622"/>
      <c r="BF193" s="163"/>
      <c r="BG193" s="622"/>
      <c r="BH193" s="163"/>
      <c r="BI193" s="622"/>
      <c r="BJ193" s="163"/>
      <c r="BK193" s="622"/>
      <c r="BL193" s="163"/>
      <c r="BM193" s="163"/>
      <c r="BN193" s="163"/>
      <c r="BO193" s="163"/>
    </row>
    <row r="194" spans="1:67" ht="12.75">
      <c r="A194" s="870" t="s">
        <v>103</v>
      </c>
      <c r="B194" s="561"/>
      <c r="C194" s="362"/>
      <c r="D194" s="418"/>
      <c r="E194" s="362"/>
      <c r="F194" s="418"/>
      <c r="G194" s="362"/>
      <c r="H194" s="362"/>
      <c r="I194" s="362"/>
      <c r="J194" s="362"/>
      <c r="K194" s="362"/>
      <c r="L194" s="157" t="s">
        <v>104</v>
      </c>
      <c r="M194" s="163"/>
      <c r="N194" s="658"/>
      <c r="O194" s="163"/>
      <c r="P194" s="362"/>
      <c r="Q194" s="362"/>
      <c r="R194" s="163"/>
      <c r="S194" s="163"/>
      <c r="T194" s="163"/>
      <c r="U194" s="163"/>
      <c r="V194" s="163"/>
      <c r="W194" s="163"/>
      <c r="X194" s="163"/>
      <c r="Y194" s="163"/>
      <c r="Z194" s="163"/>
      <c r="AA194" s="163"/>
      <c r="AB194" s="362"/>
      <c r="AC194" s="362"/>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c r="AX194" s="163"/>
      <c r="AY194" s="163"/>
      <c r="AZ194" s="163"/>
      <c r="BA194" s="163"/>
      <c r="BB194" s="163"/>
      <c r="BC194" s="163"/>
      <c r="BD194" s="163"/>
      <c r="BE194" s="163"/>
      <c r="BF194" s="163"/>
      <c r="BG194" s="163"/>
      <c r="BH194" s="163"/>
      <c r="BI194" s="163"/>
      <c r="BJ194" s="163"/>
      <c r="BK194" s="163"/>
      <c r="BL194" s="163"/>
      <c r="BM194" s="163"/>
      <c r="BN194" s="163"/>
      <c r="BO194" s="163"/>
    </row>
    <row r="195" spans="1:67" ht="12.75">
      <c r="A195" s="418"/>
      <c r="B195" s="362"/>
      <c r="C195" s="362"/>
      <c r="D195" s="418"/>
      <c r="E195" s="362"/>
      <c r="F195" s="418"/>
      <c r="G195" s="362"/>
      <c r="H195" s="362"/>
      <c r="I195" s="362"/>
      <c r="J195" s="362"/>
      <c r="K195" s="362"/>
      <c r="L195" s="362"/>
      <c r="M195" s="163"/>
      <c r="N195" s="658"/>
      <c r="O195" s="163"/>
      <c r="P195" s="362"/>
      <c r="Q195" s="362"/>
      <c r="R195" s="622"/>
      <c r="S195" s="163"/>
      <c r="T195" s="622"/>
      <c r="U195" s="163"/>
      <c r="V195" s="622"/>
      <c r="W195" s="163"/>
      <c r="X195" s="622"/>
      <c r="Y195" s="163"/>
      <c r="Z195" s="622"/>
      <c r="AA195" s="163"/>
      <c r="AB195" s="362"/>
      <c r="AC195" s="362"/>
      <c r="AD195" s="622"/>
      <c r="AE195" s="163"/>
      <c r="AF195" s="622"/>
      <c r="AG195" s="163"/>
      <c r="AH195" s="622"/>
      <c r="AI195" s="163"/>
      <c r="AJ195" s="622"/>
      <c r="AK195" s="163"/>
      <c r="AL195" s="622"/>
      <c r="AM195" s="163"/>
      <c r="AN195" s="622"/>
      <c r="AO195" s="622"/>
      <c r="AP195" s="163"/>
      <c r="AQ195" s="622"/>
      <c r="AR195" s="163"/>
      <c r="AS195" s="622"/>
      <c r="AT195" s="163"/>
      <c r="AU195" s="622"/>
      <c r="AV195" s="163"/>
      <c r="AW195" s="622"/>
      <c r="AX195" s="163"/>
      <c r="AY195" s="622"/>
      <c r="AZ195" s="163"/>
      <c r="BA195" s="622"/>
      <c r="BB195" s="163"/>
      <c r="BC195" s="622"/>
      <c r="BD195" s="163"/>
      <c r="BE195" s="510"/>
      <c r="BF195" s="163"/>
      <c r="BG195" s="510"/>
      <c r="BH195" s="163"/>
      <c r="BI195" s="163"/>
      <c r="BJ195" s="163"/>
      <c r="BK195" s="163"/>
      <c r="BL195" s="163"/>
      <c r="BM195" s="163"/>
      <c r="BN195" s="163"/>
      <c r="BO195" s="163"/>
    </row>
    <row r="196" spans="1:67" ht="12.75">
      <c r="A196" t="s">
        <v>993</v>
      </c>
      <c r="C196" s="362"/>
      <c r="D196" s="418"/>
      <c r="E196" s="362"/>
      <c r="F196" s="418"/>
      <c r="G196" s="362"/>
      <c r="H196" s="612"/>
      <c r="I196" s="612"/>
      <c r="J196" s="612"/>
      <c r="K196" s="362"/>
      <c r="L196" s="612"/>
      <c r="M196" s="163"/>
      <c r="N196" s="658"/>
      <c r="O196" s="163"/>
      <c r="P196" s="362"/>
      <c r="Q196" s="362"/>
      <c r="R196" s="483"/>
      <c r="S196" s="484"/>
      <c r="T196" s="483"/>
      <c r="U196" s="484"/>
      <c r="V196" s="483"/>
      <c r="W196" s="484"/>
      <c r="X196" s="483"/>
      <c r="Y196" s="484"/>
      <c r="Z196" s="483"/>
      <c r="AA196" s="484"/>
      <c r="AB196" s="362"/>
      <c r="AC196" s="362"/>
      <c r="AD196" s="483"/>
      <c r="AE196" s="484"/>
      <c r="AF196" s="483"/>
      <c r="AG196" s="484"/>
      <c r="AH196" s="483"/>
      <c r="AI196" s="484"/>
      <c r="AJ196" s="483"/>
      <c r="AK196" s="484"/>
      <c r="AL196" s="483"/>
      <c r="AM196" s="484"/>
      <c r="AN196" s="483"/>
      <c r="AO196" s="483"/>
      <c r="AP196" s="484"/>
      <c r="AQ196" s="483"/>
      <c r="AR196" s="484"/>
      <c r="AS196" s="483"/>
      <c r="AT196" s="484"/>
      <c r="AU196" s="483"/>
      <c r="AV196" s="484"/>
      <c r="AW196" s="569"/>
      <c r="AX196" s="484"/>
      <c r="AY196" s="483"/>
      <c r="AZ196" s="484"/>
      <c r="BA196" s="569"/>
      <c r="BB196" s="484"/>
      <c r="BC196" s="483"/>
      <c r="BD196" s="484"/>
      <c r="BE196" s="570"/>
      <c r="BF196" s="484"/>
      <c r="BG196" s="570"/>
      <c r="BH196" s="484"/>
      <c r="BI196" s="484"/>
      <c r="BJ196" s="484"/>
      <c r="BK196" s="484"/>
      <c r="BL196" s="484"/>
      <c r="BM196" s="484"/>
      <c r="BN196" s="484"/>
      <c r="BO196" s="163"/>
    </row>
    <row r="197" spans="3:67" ht="12.75">
      <c r="C197" s="362"/>
      <c r="D197" s="418"/>
      <c r="E197" s="362"/>
      <c r="F197" s="418"/>
      <c r="G197" s="362"/>
      <c r="H197" s="362"/>
      <c r="I197" s="362"/>
      <c r="J197" s="362"/>
      <c r="K197" s="362"/>
      <c r="L197" s="163"/>
      <c r="M197" s="163"/>
      <c r="N197" s="658"/>
      <c r="O197" s="163"/>
      <c r="P197" s="362"/>
      <c r="Q197" s="362"/>
      <c r="R197" s="163"/>
      <c r="S197" s="163"/>
      <c r="T197" s="163"/>
      <c r="U197" s="163"/>
      <c r="V197" s="163"/>
      <c r="W197" s="163"/>
      <c r="X197" s="163"/>
      <c r="Y197" s="163"/>
      <c r="Z197" s="163"/>
      <c r="AA197" s="163"/>
      <c r="AB197" s="362"/>
      <c r="AC197" s="362"/>
      <c r="AD197" s="163"/>
      <c r="AE197" s="163"/>
      <c r="AF197" s="163"/>
      <c r="AG197" s="163"/>
      <c r="AH197" s="163"/>
      <c r="AI197" s="163"/>
      <c r="AJ197" s="163"/>
      <c r="AK197" s="163"/>
      <c r="AL197" s="163"/>
      <c r="AM197" s="163"/>
      <c r="AN197" s="163"/>
      <c r="AO197" s="163"/>
      <c r="AP197" s="163"/>
      <c r="AQ197" s="163"/>
      <c r="AR197" s="163"/>
      <c r="AS197" s="163"/>
      <c r="AT197" s="163"/>
      <c r="AU197" s="163"/>
      <c r="AV197" s="163"/>
      <c r="AW197" s="163"/>
      <c r="AX197" s="163"/>
      <c r="AY197" s="163"/>
      <c r="AZ197" s="163"/>
      <c r="BA197" s="163"/>
      <c r="BB197" s="163"/>
      <c r="BC197" s="163"/>
      <c r="BD197" s="163"/>
      <c r="BE197" s="163"/>
      <c r="BF197" s="163"/>
      <c r="BG197" s="163"/>
      <c r="BH197" s="163"/>
      <c r="BI197" s="163"/>
      <c r="BJ197" s="163"/>
      <c r="BK197" s="163"/>
      <c r="BL197" s="163"/>
      <c r="BM197" s="163"/>
      <c r="BN197" s="163"/>
      <c r="BO197" s="163"/>
    </row>
    <row r="198" spans="1:67" ht="12.75">
      <c r="A198" t="s">
        <v>568</v>
      </c>
      <c r="C198" s="362"/>
      <c r="D198" s="418"/>
      <c r="E198" s="362"/>
      <c r="F198" s="362"/>
      <c r="G198" s="362"/>
      <c r="H198" s="362"/>
      <c r="I198" s="362"/>
      <c r="J198" s="362"/>
      <c r="K198" s="362"/>
      <c r="L198" s="871">
        <f>+L10/1000</f>
        <v>39.536831</v>
      </c>
      <c r="M198" s="163"/>
      <c r="N198" s="658"/>
      <c r="O198" s="163"/>
      <c r="P198" s="625"/>
      <c r="Q198" s="625"/>
      <c r="R198" s="625"/>
      <c r="S198" s="625"/>
      <c r="T198" s="625"/>
      <c r="U198" s="625"/>
      <c r="V198" s="625"/>
      <c r="W198" s="625"/>
      <c r="X198" s="625"/>
      <c r="Y198" s="625"/>
      <c r="Z198" s="625"/>
      <c r="AA198" s="625"/>
      <c r="AB198" s="625"/>
      <c r="AC198" s="625"/>
      <c r="AD198" s="625"/>
      <c r="AE198" s="625"/>
      <c r="AF198" s="625"/>
      <c r="AG198" s="625"/>
      <c r="AH198" s="625"/>
      <c r="AI198" s="625"/>
      <c r="AJ198" s="625"/>
      <c r="AK198" s="625"/>
      <c r="AL198" s="625"/>
      <c r="AM198" s="625"/>
      <c r="AN198" s="625"/>
      <c r="AO198" s="625"/>
      <c r="AP198" s="625"/>
      <c r="AQ198" s="625"/>
      <c r="AR198" s="625"/>
      <c r="AS198" s="625"/>
      <c r="AT198" s="625"/>
      <c r="AU198" s="625"/>
      <c r="AV198" s="625"/>
      <c r="AW198" s="625"/>
      <c r="AX198" s="625"/>
      <c r="AY198" s="625"/>
      <c r="AZ198" s="625"/>
      <c r="BA198" s="625"/>
      <c r="BB198" s="625"/>
      <c r="BC198" s="625"/>
      <c r="BD198" s="625"/>
      <c r="BE198" s="625"/>
      <c r="BF198" s="625"/>
      <c r="BG198" s="625"/>
      <c r="BH198" s="625"/>
      <c r="BI198" s="625"/>
      <c r="BJ198" s="625"/>
      <c r="BK198" s="625"/>
      <c r="BL198" s="625"/>
      <c r="BM198" s="625"/>
      <c r="BN198" s="625"/>
      <c r="BO198" s="163"/>
    </row>
    <row r="199" spans="3:67" ht="12.75">
      <c r="C199" s="362"/>
      <c r="D199" s="418"/>
      <c r="E199" s="362"/>
      <c r="F199" s="362"/>
      <c r="G199" s="362"/>
      <c r="H199" s="362"/>
      <c r="I199" s="362"/>
      <c r="J199" s="362"/>
      <c r="K199" s="362"/>
      <c r="L199" s="163"/>
      <c r="M199" s="163"/>
      <c r="N199" s="658"/>
      <c r="O199" s="163"/>
      <c r="P199" s="362"/>
      <c r="Q199" s="362"/>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c r="AM199" s="163"/>
      <c r="AN199" s="163"/>
      <c r="AO199" s="163"/>
      <c r="AP199" s="163"/>
      <c r="AQ199" s="163"/>
      <c r="AR199" s="163"/>
      <c r="AS199" s="163"/>
      <c r="AT199" s="163"/>
      <c r="AU199" s="163"/>
      <c r="AV199" s="163"/>
      <c r="AW199" s="163"/>
      <c r="AX199" s="163"/>
      <c r="AY199" s="163"/>
      <c r="AZ199" s="163"/>
      <c r="BA199" s="163"/>
      <c r="BB199" s="163"/>
      <c r="BC199" s="163"/>
      <c r="BD199" s="163"/>
      <c r="BE199" s="163"/>
      <c r="BF199" s="163"/>
      <c r="BG199" s="163"/>
      <c r="BH199" s="163"/>
      <c r="BI199" s="163"/>
      <c r="BJ199" s="163"/>
      <c r="BK199" s="163"/>
      <c r="BL199" s="163"/>
      <c r="BM199" s="163"/>
      <c r="BN199" s="163"/>
      <c r="BO199" s="163"/>
    </row>
    <row r="200" spans="1:67" ht="12.75">
      <c r="A200" t="s">
        <v>566</v>
      </c>
      <c r="C200" s="362"/>
      <c r="D200" s="418"/>
      <c r="E200" s="362"/>
      <c r="F200" s="362"/>
      <c r="G200" s="362"/>
      <c r="H200" s="362"/>
      <c r="I200" s="362"/>
      <c r="J200" s="362"/>
      <c r="K200" s="362"/>
      <c r="L200" s="163"/>
      <c r="M200" s="163"/>
      <c r="N200" s="658"/>
      <c r="O200" s="163"/>
      <c r="P200" s="362"/>
      <c r="Q200" s="362"/>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3"/>
      <c r="AZ200" s="163"/>
      <c r="BA200" s="163"/>
      <c r="BB200" s="163"/>
      <c r="BC200" s="163"/>
      <c r="BD200" s="163"/>
      <c r="BE200" s="163"/>
      <c r="BF200" s="163"/>
      <c r="BG200" s="163"/>
      <c r="BH200" s="163"/>
      <c r="BI200" s="163"/>
      <c r="BJ200" s="163"/>
      <c r="BK200" s="163"/>
      <c r="BL200" s="163"/>
      <c r="BM200" s="163"/>
      <c r="BN200" s="163"/>
      <c r="BO200" s="163"/>
    </row>
    <row r="201" spans="3:67" ht="12.75">
      <c r="C201" s="362"/>
      <c r="D201" s="418"/>
      <c r="E201" s="362"/>
      <c r="F201" s="418"/>
      <c r="G201" s="362"/>
      <c r="H201" s="163"/>
      <c r="I201" s="163"/>
      <c r="J201" s="163"/>
      <c r="K201" s="362"/>
      <c r="L201" s="163"/>
      <c r="M201" s="163"/>
      <c r="N201" s="658"/>
      <c r="O201" s="163"/>
      <c r="P201" s="362"/>
      <c r="Q201" s="362"/>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c r="AS201" s="163"/>
      <c r="AT201" s="163"/>
      <c r="AU201" s="163"/>
      <c r="AV201" s="163"/>
      <c r="AW201" s="163"/>
      <c r="AX201" s="163"/>
      <c r="AY201" s="163"/>
      <c r="AZ201" s="163"/>
      <c r="BA201" s="163"/>
      <c r="BB201" s="163"/>
      <c r="BC201" s="163"/>
      <c r="BD201" s="163"/>
      <c r="BE201" s="163"/>
      <c r="BF201" s="163"/>
      <c r="BG201" s="163"/>
      <c r="BH201" s="163"/>
      <c r="BI201" s="163"/>
      <c r="BJ201" s="163"/>
      <c r="BK201" s="163"/>
      <c r="BL201" s="163"/>
      <c r="BM201" s="163"/>
      <c r="BN201" s="163"/>
      <c r="BO201" s="163"/>
    </row>
    <row r="202" spans="2:67" ht="12.75">
      <c r="B202" t="s">
        <v>312</v>
      </c>
      <c r="C202" s="362"/>
      <c r="D202" s="418"/>
      <c r="E202" s="362"/>
      <c r="F202" s="418"/>
      <c r="G202" s="362"/>
      <c r="H202" s="362"/>
      <c r="I202" s="362"/>
      <c r="J202" s="362"/>
      <c r="K202" s="362"/>
      <c r="L202" s="871">
        <f>+L14/1000</f>
        <v>39.377466999999996</v>
      </c>
      <c r="M202" s="163"/>
      <c r="N202" s="658"/>
      <c r="O202" s="163"/>
      <c r="P202" s="362"/>
      <c r="Q202" s="362"/>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3"/>
      <c r="AR202" s="163"/>
      <c r="AS202" s="163"/>
      <c r="AT202" s="163"/>
      <c r="AU202" s="163"/>
      <c r="AV202" s="163"/>
      <c r="AW202" s="163"/>
      <c r="AX202" s="163"/>
      <c r="AY202" s="163"/>
      <c r="AZ202" s="163"/>
      <c r="BA202" s="163"/>
      <c r="BB202" s="163"/>
      <c r="BC202" s="163"/>
      <c r="BD202" s="163"/>
      <c r="BE202" s="163"/>
      <c r="BF202" s="163"/>
      <c r="BG202" s="163"/>
      <c r="BH202" s="163"/>
      <c r="BI202" s="163"/>
      <c r="BJ202" s="163"/>
      <c r="BK202" s="163"/>
      <c r="BL202" s="163"/>
      <c r="BM202" s="163"/>
      <c r="BN202" s="163"/>
      <c r="BO202" s="163"/>
    </row>
    <row r="203" spans="2:67" ht="12.75">
      <c r="B203" t="s">
        <v>311</v>
      </c>
      <c r="C203" s="362"/>
      <c r="D203" s="418"/>
      <c r="E203" s="362"/>
      <c r="F203" s="418"/>
      <c r="G203" s="362"/>
      <c r="H203" s="362"/>
      <c r="I203" s="362"/>
      <c r="J203" s="362"/>
      <c r="K203" s="362"/>
      <c r="L203" s="871">
        <f>+L15/1000</f>
        <v>30.775044488894846</v>
      </c>
      <c r="M203" s="163"/>
      <c r="N203" s="658"/>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c r="AS203" s="163"/>
      <c r="AT203" s="163"/>
      <c r="AU203" s="163"/>
      <c r="AV203" s="163"/>
      <c r="AW203" s="163"/>
      <c r="AX203" s="163"/>
      <c r="AY203" s="163"/>
      <c r="AZ203" s="163"/>
      <c r="BA203" s="163"/>
      <c r="BB203" s="163"/>
      <c r="BC203" s="163"/>
      <c r="BD203" s="163"/>
      <c r="BE203" s="163"/>
      <c r="BF203" s="163"/>
      <c r="BG203" s="163"/>
      <c r="BH203" s="163"/>
      <c r="BI203" s="163"/>
      <c r="BJ203" s="163"/>
      <c r="BK203" s="163"/>
      <c r="BL203" s="163"/>
      <c r="BM203" s="163"/>
      <c r="BN203" s="163"/>
      <c r="BO203" s="163"/>
    </row>
    <row r="204" spans="2:67" ht="12.75">
      <c r="B204" t="s">
        <v>313</v>
      </c>
      <c r="C204" s="362"/>
      <c r="D204" s="418"/>
      <c r="E204" s="362"/>
      <c r="F204" s="362"/>
      <c r="G204" s="362"/>
      <c r="H204" s="163"/>
      <c r="I204" s="163"/>
      <c r="J204" s="163"/>
      <c r="K204" s="362"/>
      <c r="L204" s="871">
        <f>+L16/1000</f>
        <v>8.079078</v>
      </c>
      <c r="M204" s="163"/>
      <c r="N204" s="658"/>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c r="AS204" s="163"/>
      <c r="AT204" s="163"/>
      <c r="AU204" s="163"/>
      <c r="AV204" s="163"/>
      <c r="AW204" s="163"/>
      <c r="AX204" s="163"/>
      <c r="AY204" s="163"/>
      <c r="AZ204" s="163"/>
      <c r="BA204" s="163"/>
      <c r="BB204" s="163"/>
      <c r="BC204" s="163"/>
      <c r="BD204" s="163"/>
      <c r="BE204" s="163"/>
      <c r="BF204" s="163"/>
      <c r="BG204" s="163"/>
      <c r="BH204" s="163"/>
      <c r="BI204" s="163"/>
      <c r="BJ204" s="163"/>
      <c r="BK204" s="163"/>
      <c r="BL204" s="163"/>
      <c r="BM204" s="163"/>
      <c r="BN204" s="163"/>
      <c r="BO204" s="362"/>
    </row>
    <row r="205" spans="3:67" ht="12.75">
      <c r="C205" s="362"/>
      <c r="D205" s="418"/>
      <c r="E205" s="362"/>
      <c r="F205" s="362"/>
      <c r="G205" s="362"/>
      <c r="H205" s="362"/>
      <c r="I205" s="362"/>
      <c r="J205" s="362"/>
      <c r="K205" s="362"/>
      <c r="L205" s="163"/>
      <c r="M205" s="163"/>
      <c r="N205" s="658"/>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c r="AO205" s="163"/>
      <c r="AP205" s="163"/>
      <c r="AQ205" s="163"/>
      <c r="AR205" s="163"/>
      <c r="AS205" s="163"/>
      <c r="AT205" s="163"/>
      <c r="AU205" s="163"/>
      <c r="AV205" s="163"/>
      <c r="AW205" s="163"/>
      <c r="AX205" s="163"/>
      <c r="AY205" s="163"/>
      <c r="AZ205" s="163"/>
      <c r="BA205" s="163"/>
      <c r="BB205" s="163"/>
      <c r="BC205" s="163"/>
      <c r="BD205" s="163"/>
      <c r="BE205" s="163"/>
      <c r="BF205" s="163"/>
      <c r="BG205" s="163"/>
      <c r="BH205" s="163"/>
      <c r="BI205" s="163"/>
      <c r="BJ205" s="163"/>
      <c r="BK205" s="163"/>
      <c r="BL205" s="163"/>
      <c r="BM205" s="163"/>
      <c r="BN205" s="163"/>
      <c r="BO205" s="362"/>
    </row>
    <row r="206" spans="2:67" ht="12.75">
      <c r="B206" t="s">
        <v>314</v>
      </c>
      <c r="C206" s="362"/>
      <c r="D206" s="362"/>
      <c r="E206" s="362"/>
      <c r="F206" s="362"/>
      <c r="G206" s="362"/>
      <c r="H206" s="362"/>
      <c r="I206" s="362"/>
      <c r="J206" s="362"/>
      <c r="K206" s="362"/>
      <c r="L206" s="871">
        <f>+L18/1000</f>
        <v>78.23158948889484</v>
      </c>
      <c r="M206" s="362"/>
      <c r="N206" s="362"/>
      <c r="O206" s="362"/>
      <c r="P206" s="362"/>
      <c r="Q206" s="362"/>
      <c r="R206" s="362"/>
      <c r="S206" s="362"/>
      <c r="T206" s="362"/>
      <c r="U206" s="362"/>
      <c r="V206" s="362"/>
      <c r="W206" s="362"/>
      <c r="X206" s="362"/>
      <c r="Y206" s="362"/>
      <c r="Z206" s="362"/>
      <c r="AA206" s="362"/>
      <c r="AB206" s="362"/>
      <c r="AC206" s="362"/>
      <c r="AD206" s="362"/>
      <c r="AE206" s="362"/>
      <c r="AF206" s="362"/>
      <c r="AG206" s="362"/>
      <c r="AH206" s="362"/>
      <c r="AI206" s="362"/>
      <c r="AJ206" s="362"/>
      <c r="AK206" s="362"/>
      <c r="AL206" s="362"/>
      <c r="AM206" s="362"/>
      <c r="AN206" s="362"/>
      <c r="AO206" s="362"/>
      <c r="AP206" s="362"/>
      <c r="AQ206" s="362"/>
      <c r="AR206" s="362"/>
      <c r="AS206" s="362"/>
      <c r="AT206" s="362"/>
      <c r="AU206" s="362"/>
      <c r="AV206" s="362"/>
      <c r="AW206" s="362"/>
      <c r="AX206" s="362"/>
      <c r="AY206" s="362"/>
      <c r="AZ206" s="362"/>
      <c r="BA206" s="362"/>
      <c r="BB206" s="362"/>
      <c r="BC206" s="362"/>
      <c r="BD206" s="362"/>
      <c r="BE206" s="362"/>
      <c r="BF206" s="362"/>
      <c r="BG206" s="362"/>
      <c r="BH206" s="362"/>
      <c r="BI206" s="362"/>
      <c r="BJ206" s="362"/>
      <c r="BK206" s="362"/>
      <c r="BL206" s="362"/>
      <c r="BM206" s="362"/>
      <c r="BN206" s="362"/>
      <c r="BO206" s="362"/>
    </row>
    <row r="207" spans="3:67" ht="12.75">
      <c r="C207" s="362"/>
      <c r="D207" s="362"/>
      <c r="E207" s="362"/>
      <c r="F207" s="362"/>
      <c r="G207" s="362"/>
      <c r="H207" s="362"/>
      <c r="I207" s="362"/>
      <c r="J207" s="362"/>
      <c r="K207" s="362"/>
      <c r="L207" s="362"/>
      <c r="M207" s="362"/>
      <c r="N207" s="362"/>
      <c r="O207" s="362"/>
      <c r="P207" s="362"/>
      <c r="Q207" s="362"/>
      <c r="R207" s="362"/>
      <c r="S207" s="362"/>
      <c r="T207" s="362"/>
      <c r="U207" s="362"/>
      <c r="V207" s="362"/>
      <c r="W207" s="362"/>
      <c r="X207" s="362"/>
      <c r="Y207" s="362"/>
      <c r="Z207" s="362"/>
      <c r="AA207" s="362"/>
      <c r="AB207" s="362"/>
      <c r="AC207" s="362"/>
      <c r="AD207" s="362"/>
      <c r="AE207" s="362"/>
      <c r="AF207" s="362"/>
      <c r="AG207" s="362"/>
      <c r="AH207" s="362"/>
      <c r="AI207" s="362"/>
      <c r="AJ207" s="362"/>
      <c r="AK207" s="362"/>
      <c r="AL207" s="362"/>
      <c r="AM207" s="362"/>
      <c r="AN207" s="362"/>
      <c r="AO207" s="362"/>
      <c r="AP207" s="362"/>
      <c r="AQ207" s="362"/>
      <c r="AR207" s="362"/>
      <c r="AS207" s="362"/>
      <c r="AT207" s="362"/>
      <c r="AU207" s="362"/>
      <c r="AV207" s="362"/>
      <c r="AW207" s="362"/>
      <c r="AX207" s="362"/>
      <c r="AY207" s="362"/>
      <c r="AZ207" s="362"/>
      <c r="BA207" s="362"/>
      <c r="BB207" s="362"/>
      <c r="BC207" s="362"/>
      <c r="BD207" s="362"/>
      <c r="BE207" s="362"/>
      <c r="BF207" s="362"/>
      <c r="BG207" s="362"/>
      <c r="BH207" s="362"/>
      <c r="BI207" s="362"/>
      <c r="BJ207" s="362"/>
      <c r="BK207" s="362"/>
      <c r="BL207" s="362"/>
      <c r="BM207" s="362"/>
      <c r="BN207" s="362"/>
      <c r="BO207" s="362"/>
    </row>
    <row r="208" spans="2:12" ht="12.75">
      <c r="B208" t="s">
        <v>315</v>
      </c>
      <c r="L208" s="871">
        <f>+L20/1000</f>
        <v>0.2939029558070156</v>
      </c>
    </row>
    <row r="209" spans="2:12" ht="12.75">
      <c r="B209" t="s">
        <v>316</v>
      </c>
      <c r="L209" s="871">
        <f>+L21/1000</f>
        <v>3.29178203006</v>
      </c>
    </row>
    <row r="211" spans="2:12" ht="12.75">
      <c r="B211" t="s">
        <v>317</v>
      </c>
      <c r="L211" s="871">
        <f>+L23/1000</f>
        <v>-3.5856849858670152</v>
      </c>
    </row>
    <row r="213" spans="1:12" ht="12.75">
      <c r="A213" t="s">
        <v>323</v>
      </c>
      <c r="L213" s="871">
        <f>+L25/1000</f>
        <v>74.64590450302782</v>
      </c>
    </row>
    <row r="215" spans="1:12" ht="12.75">
      <c r="A215" t="s">
        <v>567</v>
      </c>
      <c r="L215" s="871">
        <f>+L27/1000</f>
        <v>0</v>
      </c>
    </row>
    <row r="217" spans="2:12" ht="12.75">
      <c r="B217" t="s">
        <v>318</v>
      </c>
      <c r="L217" s="871">
        <f>+L29/1000</f>
        <v>2.679565</v>
      </c>
    </row>
    <row r="218" spans="2:12" ht="12.75">
      <c r="B218" t="s">
        <v>476</v>
      </c>
      <c r="L218" s="871">
        <f>+L30/1000</f>
        <v>2.429903</v>
      </c>
    </row>
    <row r="220" spans="1:12" ht="12.75">
      <c r="A220" t="s">
        <v>322</v>
      </c>
      <c r="L220" s="871">
        <f>+L32/1000</f>
        <v>5.109468</v>
      </c>
    </row>
    <row r="222" spans="1:12" ht="12.75">
      <c r="A222" t="s">
        <v>80</v>
      </c>
      <c r="L222" s="871">
        <f>+L34/1000</f>
        <v>119.29220350302782</v>
      </c>
    </row>
    <row r="224" spans="1:12" ht="12.75">
      <c r="A224" t="s">
        <v>991</v>
      </c>
      <c r="L224" s="871">
        <f>+L36/1000</f>
        <v>0</v>
      </c>
    </row>
    <row r="226" spans="2:12" ht="12.75">
      <c r="B226" t="s">
        <v>808</v>
      </c>
      <c r="L226" s="871">
        <f>+L38/1000</f>
        <v>7.673064</v>
      </c>
    </row>
    <row r="227" spans="2:12" ht="12.75">
      <c r="B227" t="s">
        <v>809</v>
      </c>
      <c r="L227" s="871">
        <f>+L39/1000</f>
        <v>0.41796</v>
      </c>
    </row>
    <row r="229" spans="1:12" ht="12.75">
      <c r="A229" t="s">
        <v>184</v>
      </c>
      <c r="L229" s="871">
        <f>+L41/1000</f>
        <v>8.091024</v>
      </c>
    </row>
    <row r="231" spans="1:12" ht="12.75">
      <c r="A231" t="s">
        <v>994</v>
      </c>
      <c r="L231" s="871">
        <f>+L43/1000</f>
        <v>0</v>
      </c>
    </row>
    <row r="233" spans="2:12" ht="12.75">
      <c r="B233" t="s">
        <v>1275</v>
      </c>
      <c r="L233" s="871">
        <f>+L45/1000</f>
        <v>52.78664263268375</v>
      </c>
    </row>
    <row r="234" spans="2:12" ht="12.75">
      <c r="B234" t="s">
        <v>1276</v>
      </c>
      <c r="L234" s="871">
        <f>+L46/1000</f>
        <v>15.788709423335998</v>
      </c>
    </row>
    <row r="236" spans="1:12" ht="12.75">
      <c r="A236" t="s">
        <v>939</v>
      </c>
      <c r="L236" s="871">
        <f>+L48/1000</f>
        <v>0.7469607752278726</v>
      </c>
    </row>
    <row r="238" spans="1:13" ht="12.75">
      <c r="A238" t="s">
        <v>188</v>
      </c>
      <c r="L238" s="871">
        <f>+L50/1000</f>
        <v>196.70554033427544</v>
      </c>
      <c r="M238" s="872">
        <f>+L258</f>
        <v>179.39464500000003</v>
      </c>
    </row>
    <row r="240" ht="12.75">
      <c r="A240" t="s">
        <v>309</v>
      </c>
    </row>
    <row r="242" spans="2:12" ht="12.75">
      <c r="B242" t="s">
        <v>190</v>
      </c>
      <c r="L242" s="871">
        <f>+L54/1000</f>
        <v>0.5079999999999999</v>
      </c>
    </row>
    <row r="243" spans="2:12" ht="12.75">
      <c r="B243" t="s">
        <v>191</v>
      </c>
      <c r="L243" s="871">
        <f>+L55/1000</f>
        <v>0.211</v>
      </c>
    </row>
    <row r="244" spans="2:12" ht="12.75">
      <c r="B244" t="s">
        <v>192</v>
      </c>
      <c r="L244" s="871">
        <f>+L56/1000</f>
        <v>1.537</v>
      </c>
    </row>
    <row r="246" spans="2:12" ht="12.75">
      <c r="B246" t="s">
        <v>319</v>
      </c>
      <c r="L246" s="871">
        <f>+L58/1000</f>
        <v>2.256</v>
      </c>
    </row>
    <row r="248" spans="2:12" ht="12.75">
      <c r="B248" t="s">
        <v>439</v>
      </c>
      <c r="L248" s="871">
        <f>+L60/1000</f>
        <v>130.305637</v>
      </c>
    </row>
    <row r="249" spans="2:12" ht="12.75">
      <c r="B249" t="s">
        <v>445</v>
      </c>
      <c r="L249" s="871">
        <f>+L61/1000</f>
        <v>-14.627070999999999</v>
      </c>
    </row>
    <row r="251" spans="2:12" ht="12.75">
      <c r="B251" t="s">
        <v>320</v>
      </c>
      <c r="L251" s="871">
        <f>+L63/1000</f>
        <v>115.678566</v>
      </c>
    </row>
    <row r="253" spans="2:12" ht="12.75">
      <c r="B253" t="s">
        <v>446</v>
      </c>
      <c r="L253" s="871">
        <f>+L65/1000</f>
        <v>64.023288</v>
      </c>
    </row>
    <row r="254" spans="2:12" ht="12.75">
      <c r="B254" t="s">
        <v>185</v>
      </c>
      <c r="L254" s="871">
        <f>+L66/1000</f>
        <v>-2.5632089999999996</v>
      </c>
    </row>
    <row r="256" spans="2:12" ht="12.75">
      <c r="B256" t="s">
        <v>321</v>
      </c>
      <c r="L256" s="871">
        <f>+L68/1000</f>
        <v>61.460079</v>
      </c>
    </row>
    <row r="258" spans="1:12" ht="12.75">
      <c r="A258" t="s">
        <v>187</v>
      </c>
      <c r="L258" s="871">
        <f>+L70/1000</f>
        <v>179.39464500000003</v>
      </c>
    </row>
    <row r="260" ht="12.75">
      <c r="A260" t="s">
        <v>189</v>
      </c>
    </row>
    <row r="261" spans="2:12" ht="12.75">
      <c r="B261" t="s">
        <v>187</v>
      </c>
      <c r="L261" s="871">
        <f>+L73/1000</f>
        <v>17.31089533427541</v>
      </c>
    </row>
    <row r="263" ht="12.75">
      <c r="A263" t="s">
        <v>1278</v>
      </c>
    </row>
    <row r="264" ht="12.75">
      <c r="B264" t="s">
        <v>1280</v>
      </c>
    </row>
    <row r="266" spans="1:12" ht="12.75">
      <c r="A266" t="s">
        <v>63</v>
      </c>
      <c r="L266" s="871">
        <f>+L78/1000</f>
        <v>301.579895</v>
      </c>
    </row>
    <row r="268" spans="1:12" ht="12.75">
      <c r="A268" t="s">
        <v>62</v>
      </c>
      <c r="L268" s="871">
        <f>+L80/1000</f>
        <v>3029.822</v>
      </c>
    </row>
    <row r="270" spans="1:12" ht="12.75">
      <c r="A270" t="s">
        <v>54</v>
      </c>
      <c r="L270" s="871">
        <f>+L82/1000</f>
        <v>0</v>
      </c>
    </row>
    <row r="272" spans="2:12" ht="12.75">
      <c r="B272" t="s">
        <v>55</v>
      </c>
      <c r="L272" s="871">
        <f>+L84/1000</f>
        <v>89.03772399999994</v>
      </c>
    </row>
    <row r="273" spans="2:12" ht="12.75">
      <c r="B273" t="s">
        <v>56</v>
      </c>
      <c r="L273" s="871">
        <f>+L85/1000</f>
        <v>44.085871000000004</v>
      </c>
    </row>
    <row r="274" spans="2:12" ht="12.75">
      <c r="B274" t="s">
        <v>57</v>
      </c>
      <c r="L274" s="871">
        <f>+L86/1000</f>
        <v>14.156882</v>
      </c>
    </row>
    <row r="275" spans="2:12" ht="12.75">
      <c r="B275" t="s">
        <v>58</v>
      </c>
      <c r="L275" s="871">
        <f>+L87/1000</f>
        <v>14.773299000000002</v>
      </c>
    </row>
    <row r="276" spans="2:12" ht="12.75">
      <c r="B276" t="s">
        <v>59</v>
      </c>
      <c r="L276" s="871">
        <f>+L88/1000</f>
        <v>17.340868999999998</v>
      </c>
    </row>
    <row r="278" spans="1:12" ht="12.75">
      <c r="A278" t="s">
        <v>187</v>
      </c>
      <c r="L278" s="871">
        <f>+L90/1000</f>
        <v>179.39464499999994</v>
      </c>
    </row>
    <row r="280" ht="12.75">
      <c r="A280" t="s">
        <v>65</v>
      </c>
    </row>
    <row r="282" spans="2:12" ht="12.75">
      <c r="B282" t="s">
        <v>70</v>
      </c>
      <c r="L282" s="871">
        <f>+L94/1000</f>
        <v>5.374678</v>
      </c>
    </row>
    <row r="283" spans="2:12" ht="12.75">
      <c r="B283" t="s">
        <v>71</v>
      </c>
      <c r="L283" s="871">
        <f>+L95/1000</f>
        <v>9.749306</v>
      </c>
    </row>
    <row r="285" spans="1:12" ht="12.75">
      <c r="A285" t="s">
        <v>73</v>
      </c>
      <c r="L285" s="871">
        <f>+L97/1000</f>
        <v>15.123984</v>
      </c>
    </row>
    <row r="287" ht="12.75">
      <c r="A287" t="s">
        <v>74</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A79"/>
  <sheetViews>
    <sheetView workbookViewId="0" topLeftCell="A1">
      <selection activeCell="A39" sqref="A39"/>
    </sheetView>
  </sheetViews>
  <sheetFormatPr defaultColWidth="9.140625" defaultRowHeight="12.75"/>
  <sheetData>
    <row r="1" spans="1:27" ht="12.75">
      <c r="A1" s="422" t="s">
        <v>1294</v>
      </c>
      <c r="B1" s="398"/>
      <c r="C1" s="398"/>
      <c r="D1" s="398"/>
      <c r="E1" s="398"/>
      <c r="F1" s="398"/>
      <c r="G1" s="398"/>
      <c r="H1" s="398"/>
      <c r="I1" s="398"/>
      <c r="J1" s="398"/>
      <c r="K1" s="398"/>
      <c r="L1" s="398"/>
      <c r="M1" s="398"/>
      <c r="N1" s="398"/>
      <c r="O1" s="398"/>
      <c r="P1" s="421"/>
      <c r="Q1" s="421"/>
      <c r="R1" s="421"/>
      <c r="S1" s="421"/>
      <c r="T1" s="421"/>
      <c r="U1" s="421"/>
      <c r="V1" s="421"/>
      <c r="W1" s="421"/>
      <c r="X1" s="421"/>
      <c r="Y1" s="421"/>
      <c r="Z1" s="423" t="s">
        <v>1295</v>
      </c>
      <c r="AA1" s="424"/>
    </row>
    <row r="2" spans="1:27" ht="12.75">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5" t="s">
        <v>1296</v>
      </c>
      <c r="AA2" s="426"/>
    </row>
    <row r="3" spans="1:27" ht="12.75">
      <c r="A3" s="427"/>
      <c r="B3" s="428"/>
      <c r="C3" s="429" t="s">
        <v>572</v>
      </c>
      <c r="D3" s="429"/>
      <c r="E3" s="429"/>
      <c r="F3" s="429"/>
      <c r="G3" s="429"/>
      <c r="H3" s="429"/>
      <c r="I3" s="429"/>
      <c r="J3" s="429"/>
      <c r="K3" s="429"/>
      <c r="L3" s="429"/>
      <c r="M3" s="429"/>
      <c r="N3" s="428"/>
      <c r="O3" s="430" t="s">
        <v>1297</v>
      </c>
      <c r="P3" s="428"/>
      <c r="Q3" s="428"/>
      <c r="R3" s="428"/>
      <c r="S3" s="428"/>
      <c r="T3" s="428"/>
      <c r="U3" s="428"/>
      <c r="V3" s="428"/>
      <c r="W3" s="428"/>
      <c r="X3" s="428"/>
      <c r="Y3" s="428"/>
      <c r="Z3" s="431" t="s">
        <v>1298</v>
      </c>
      <c r="AA3" s="432" t="s">
        <v>1299</v>
      </c>
    </row>
    <row r="4" spans="1:27" ht="12.75">
      <c r="A4" s="433"/>
      <c r="B4" s="434" t="s">
        <v>1300</v>
      </c>
      <c r="C4" s="434"/>
      <c r="D4" s="434"/>
      <c r="E4" s="434"/>
      <c r="F4" s="435" t="s">
        <v>1301</v>
      </c>
      <c r="G4" s="434"/>
      <c r="H4" s="434"/>
      <c r="I4" s="434"/>
      <c r="J4" s="434"/>
      <c r="K4" s="434"/>
      <c r="L4" s="434"/>
      <c r="M4" s="434"/>
      <c r="N4" s="434"/>
      <c r="O4" s="436"/>
      <c r="P4" s="421"/>
      <c r="Q4" s="421"/>
      <c r="R4" s="421"/>
      <c r="S4" s="421"/>
      <c r="T4" s="421"/>
      <c r="U4" s="421"/>
      <c r="V4" s="421"/>
      <c r="W4" s="421"/>
      <c r="X4" s="421"/>
      <c r="Y4" s="421"/>
      <c r="Z4" s="421"/>
      <c r="AA4" s="421"/>
    </row>
    <row r="5" spans="1:27" ht="12.75">
      <c r="A5" s="437"/>
      <c r="B5" s="438"/>
      <c r="C5" s="438" t="s">
        <v>491</v>
      </c>
      <c r="D5" s="438" t="s">
        <v>487</v>
      </c>
      <c r="E5" s="438"/>
      <c r="F5" s="439" t="s">
        <v>1302</v>
      </c>
      <c r="G5" s="440"/>
      <c r="H5" s="440"/>
      <c r="I5" s="440"/>
      <c r="J5" s="441" t="s">
        <v>1303</v>
      </c>
      <c r="K5" s="440"/>
      <c r="L5" s="440"/>
      <c r="M5" s="440"/>
      <c r="N5" s="440"/>
      <c r="O5" s="442" t="s">
        <v>487</v>
      </c>
      <c r="P5" s="421"/>
      <c r="Q5" s="421"/>
      <c r="R5" s="421"/>
      <c r="S5" s="421"/>
      <c r="T5" s="421"/>
      <c r="U5" s="421"/>
      <c r="V5" s="421"/>
      <c r="W5" s="421"/>
      <c r="X5" s="421"/>
      <c r="Y5" s="421"/>
      <c r="Z5" s="421"/>
      <c r="AA5" s="421"/>
    </row>
    <row r="6" spans="1:27" ht="12.75">
      <c r="A6" s="437"/>
      <c r="B6" s="438" t="s">
        <v>501</v>
      </c>
      <c r="C6" s="438" t="s">
        <v>1304</v>
      </c>
      <c r="D6" s="438" t="s">
        <v>491</v>
      </c>
      <c r="E6" s="438" t="s">
        <v>487</v>
      </c>
      <c r="F6" s="443" t="s">
        <v>1305</v>
      </c>
      <c r="G6" s="438" t="s">
        <v>1306</v>
      </c>
      <c r="H6" s="438" t="s">
        <v>1307</v>
      </c>
      <c r="I6" s="438" t="s">
        <v>487</v>
      </c>
      <c r="J6" s="444"/>
      <c r="K6" s="445"/>
      <c r="L6" s="438" t="s">
        <v>1305</v>
      </c>
      <c r="M6" s="446" t="s">
        <v>487</v>
      </c>
      <c r="N6" s="447" t="s">
        <v>487</v>
      </c>
      <c r="O6" s="448" t="s">
        <v>0</v>
      </c>
      <c r="P6" s="421"/>
      <c r="Q6" s="478"/>
      <c r="R6" s="421"/>
      <c r="S6" s="421"/>
      <c r="T6" s="421"/>
      <c r="U6" s="421"/>
      <c r="V6" s="421"/>
      <c r="W6" s="421"/>
      <c r="X6" s="421"/>
      <c r="Y6" s="421"/>
      <c r="Z6" s="421"/>
      <c r="AA6" s="421"/>
    </row>
    <row r="7" spans="1:27" ht="12.75">
      <c r="A7" s="449" t="s">
        <v>491</v>
      </c>
      <c r="B7" s="447" t="s">
        <v>1</v>
      </c>
      <c r="C7" s="447" t="s">
        <v>1</v>
      </c>
      <c r="D7" s="447" t="s">
        <v>1288</v>
      </c>
      <c r="E7" s="438" t="s">
        <v>488</v>
      </c>
      <c r="F7" s="443" t="s">
        <v>489</v>
      </c>
      <c r="G7" s="447" t="s">
        <v>2</v>
      </c>
      <c r="H7" s="447" t="s">
        <v>3</v>
      </c>
      <c r="I7" s="447" t="s">
        <v>488</v>
      </c>
      <c r="J7" s="448" t="s">
        <v>1305</v>
      </c>
      <c r="K7" s="447" t="s">
        <v>1305</v>
      </c>
      <c r="L7" s="447" t="s">
        <v>4</v>
      </c>
      <c r="M7" s="447" t="s">
        <v>1305</v>
      </c>
      <c r="N7" s="447" t="s">
        <v>488</v>
      </c>
      <c r="O7" s="448" t="s">
        <v>488</v>
      </c>
      <c r="P7" s="421"/>
      <c r="Q7" s="478"/>
      <c r="R7" s="421"/>
      <c r="S7" s="421"/>
      <c r="T7" s="421"/>
      <c r="U7" s="421"/>
      <c r="V7" s="421"/>
      <c r="W7" s="421"/>
      <c r="X7" s="421"/>
      <c r="Y7" s="421"/>
      <c r="Z7" s="421"/>
      <c r="AA7" s="421"/>
    </row>
    <row r="8" spans="1:27" ht="12.75">
      <c r="A8" s="437"/>
      <c r="B8" s="447" t="s">
        <v>1287</v>
      </c>
      <c r="C8" s="447" t="s">
        <v>1287</v>
      </c>
      <c r="D8" s="447" t="s">
        <v>492</v>
      </c>
      <c r="E8" s="438" t="s">
        <v>487</v>
      </c>
      <c r="F8" s="443" t="s">
        <v>5</v>
      </c>
      <c r="G8" s="447" t="s">
        <v>5</v>
      </c>
      <c r="H8" s="447" t="s">
        <v>6</v>
      </c>
      <c r="I8" s="447" t="s">
        <v>7</v>
      </c>
      <c r="J8" s="448" t="s">
        <v>489</v>
      </c>
      <c r="K8" s="447" t="s">
        <v>8</v>
      </c>
      <c r="L8" s="447" t="s">
        <v>2</v>
      </c>
      <c r="M8" s="447" t="s">
        <v>1292</v>
      </c>
      <c r="N8" s="447" t="s">
        <v>7</v>
      </c>
      <c r="O8" s="448" t="s">
        <v>7</v>
      </c>
      <c r="P8" s="421"/>
      <c r="Q8" s="478"/>
      <c r="R8" s="421"/>
      <c r="S8" s="421"/>
      <c r="T8" s="421"/>
      <c r="U8" s="421"/>
      <c r="V8" s="421"/>
      <c r="W8" s="421"/>
      <c r="X8" s="421"/>
      <c r="Y8" s="421"/>
      <c r="Z8" s="421"/>
      <c r="AA8" s="421"/>
    </row>
    <row r="9" spans="1:27" ht="12.75">
      <c r="A9" s="437"/>
      <c r="B9" s="447" t="s">
        <v>9</v>
      </c>
      <c r="C9" s="447" t="s">
        <v>1291</v>
      </c>
      <c r="D9" s="447" t="s">
        <v>1293</v>
      </c>
      <c r="E9" s="438" t="s">
        <v>487</v>
      </c>
      <c r="F9" s="443" t="s">
        <v>507</v>
      </c>
      <c r="G9" s="447" t="s">
        <v>10</v>
      </c>
      <c r="H9" s="447" t="s">
        <v>130</v>
      </c>
      <c r="I9" s="447" t="s">
        <v>487</v>
      </c>
      <c r="J9" s="448" t="s">
        <v>5</v>
      </c>
      <c r="K9" s="447" t="s">
        <v>131</v>
      </c>
      <c r="L9" s="447" t="s">
        <v>5</v>
      </c>
      <c r="M9" s="447" t="s">
        <v>132</v>
      </c>
      <c r="N9" s="447" t="s">
        <v>487</v>
      </c>
      <c r="O9" s="448"/>
      <c r="P9" s="421"/>
      <c r="Q9" s="478"/>
      <c r="R9" s="421"/>
      <c r="S9" s="421"/>
      <c r="T9" s="421"/>
      <c r="U9" s="421"/>
      <c r="V9" s="421"/>
      <c r="W9" s="421"/>
      <c r="X9" s="421"/>
      <c r="Y9" s="421"/>
      <c r="Z9" s="421"/>
      <c r="AA9" s="421"/>
    </row>
    <row r="10" spans="1:27" ht="12.75">
      <c r="A10" s="450" t="s">
        <v>1028</v>
      </c>
      <c r="B10" s="665">
        <v>769550</v>
      </c>
      <c r="C10" s="451">
        <v>39841</v>
      </c>
      <c r="D10" s="451">
        <v>0</v>
      </c>
      <c r="E10" s="452">
        <v>809391</v>
      </c>
      <c r="F10" s="453">
        <v>758526.4</v>
      </c>
      <c r="G10" s="451">
        <v>9864</v>
      </c>
      <c r="H10" s="451">
        <v>1159.5999999999767</v>
      </c>
      <c r="I10" s="451">
        <v>769550</v>
      </c>
      <c r="J10" s="454">
        <v>1428220</v>
      </c>
      <c r="K10" s="451">
        <v>-1390635</v>
      </c>
      <c r="L10" s="451">
        <v>2037</v>
      </c>
      <c r="M10" s="451">
        <v>219</v>
      </c>
      <c r="N10" s="455">
        <v>39841</v>
      </c>
      <c r="O10" s="454">
        <v>809391</v>
      </c>
      <c r="P10" s="456"/>
      <c r="Q10" s="649">
        <f>+G10+L10</f>
        <v>11901</v>
      </c>
      <c r="R10" s="421"/>
      <c r="S10" s="421"/>
      <c r="T10" s="421"/>
      <c r="U10" s="421">
        <v>0</v>
      </c>
      <c r="V10" s="421">
        <v>0</v>
      </c>
      <c r="W10" s="421">
        <v>0</v>
      </c>
      <c r="X10" s="421">
        <v>-1451532.30925</v>
      </c>
      <c r="Y10" s="421"/>
      <c r="Z10" s="421"/>
      <c r="AA10" s="421"/>
    </row>
    <row r="11" spans="1:27" ht="12.75">
      <c r="A11" s="457" t="s">
        <v>1033</v>
      </c>
      <c r="B11" s="666">
        <v>135916</v>
      </c>
      <c r="C11" s="458">
        <v>102360.13675</v>
      </c>
      <c r="D11" s="458">
        <v>23811</v>
      </c>
      <c r="E11" s="459">
        <v>262087.13675</v>
      </c>
      <c r="F11" s="460">
        <v>393318.1</v>
      </c>
      <c r="G11" s="458">
        <v>17868</v>
      </c>
      <c r="H11" s="458">
        <v>-275270.1</v>
      </c>
      <c r="I11" s="458">
        <v>135916</v>
      </c>
      <c r="J11" s="461">
        <v>451597</v>
      </c>
      <c r="K11" s="458">
        <v>-325436.86325</v>
      </c>
      <c r="L11" s="458">
        <v>11</v>
      </c>
      <c r="M11" s="458">
        <v>0</v>
      </c>
      <c r="N11" s="462">
        <v>126171.13675</v>
      </c>
      <c r="O11" s="461">
        <v>262087.13675</v>
      </c>
      <c r="P11" s="456"/>
      <c r="Q11" s="649">
        <f aca="true" t="shared" si="0" ref="Q11:Q62">+G11+L11</f>
        <v>17879</v>
      </c>
      <c r="R11" s="421"/>
      <c r="S11" s="421"/>
      <c r="T11" s="421"/>
      <c r="U11" s="421">
        <v>0</v>
      </c>
      <c r="V11" s="421">
        <v>0</v>
      </c>
      <c r="W11" s="421">
        <v>0</v>
      </c>
      <c r="X11" s="421">
        <v>-325436.86325</v>
      </c>
      <c r="Y11" s="421"/>
      <c r="Z11" s="421"/>
      <c r="AA11" s="421"/>
    </row>
    <row r="12" spans="1:24" ht="12.75">
      <c r="A12" s="457" t="s">
        <v>1038</v>
      </c>
      <c r="B12" s="666">
        <v>840520</v>
      </c>
      <c r="C12" s="458">
        <v>1052654.6030000001</v>
      </c>
      <c r="D12" s="458">
        <v>0</v>
      </c>
      <c r="E12" s="459">
        <v>1893174.6030000001</v>
      </c>
      <c r="F12" s="460">
        <v>397143.1</v>
      </c>
      <c r="G12" s="458">
        <v>89300</v>
      </c>
      <c r="H12" s="458">
        <v>354076.9</v>
      </c>
      <c r="I12" s="458">
        <v>840520</v>
      </c>
      <c r="J12" s="461">
        <v>1922302</v>
      </c>
      <c r="K12" s="458">
        <v>-907583.3969999999</v>
      </c>
      <c r="L12" s="458">
        <v>37936</v>
      </c>
      <c r="M12" s="458">
        <v>0</v>
      </c>
      <c r="N12" s="462">
        <v>1052654.6030000001</v>
      </c>
      <c r="O12" s="461">
        <v>1893174.6030000001</v>
      </c>
      <c r="P12" s="456"/>
      <c r="Q12" s="649">
        <f t="shared" si="0"/>
        <v>127236</v>
      </c>
      <c r="R12" s="421"/>
      <c r="S12" s="421"/>
      <c r="T12" s="421"/>
      <c r="U12" s="421">
        <v>0</v>
      </c>
      <c r="V12" s="421">
        <v>0</v>
      </c>
      <c r="W12" s="421">
        <v>0</v>
      </c>
      <c r="X12" s="421">
        <v>-907583.3969999999</v>
      </c>
    </row>
    <row r="13" spans="1:24" ht="12.75">
      <c r="A13" s="457" t="s">
        <v>1043</v>
      </c>
      <c r="B13" s="666">
        <v>489843</v>
      </c>
      <c r="C13" s="458">
        <v>594149.6710000001</v>
      </c>
      <c r="D13" s="458">
        <v>0</v>
      </c>
      <c r="E13" s="459">
        <v>1083992.671</v>
      </c>
      <c r="F13" s="460">
        <v>437996.4</v>
      </c>
      <c r="G13" s="458">
        <v>9451</v>
      </c>
      <c r="H13" s="458">
        <v>42395.6</v>
      </c>
      <c r="I13" s="458">
        <v>489843</v>
      </c>
      <c r="J13" s="461">
        <v>863691</v>
      </c>
      <c r="K13" s="458">
        <v>-272994.3289999999</v>
      </c>
      <c r="L13" s="458">
        <v>3453</v>
      </c>
      <c r="M13" s="458">
        <v>0</v>
      </c>
      <c r="N13" s="462">
        <v>594149.6710000001</v>
      </c>
      <c r="O13" s="461">
        <v>1083992.671</v>
      </c>
      <c r="P13" s="456"/>
      <c r="Q13" s="649">
        <f t="shared" si="0"/>
        <v>12904</v>
      </c>
      <c r="R13" s="421"/>
      <c r="S13" s="421"/>
      <c r="T13" s="421"/>
      <c r="U13" s="421">
        <v>0</v>
      </c>
      <c r="V13" s="421">
        <v>0</v>
      </c>
      <c r="W13" s="421">
        <v>0</v>
      </c>
      <c r="X13" s="421">
        <v>-294143.9039999999</v>
      </c>
    </row>
    <row r="14" spans="1:24" ht="12.75">
      <c r="A14" s="450" t="s">
        <v>725</v>
      </c>
      <c r="B14" s="665">
        <v>3983374</v>
      </c>
      <c r="C14" s="451">
        <v>7330552.4637899995</v>
      </c>
      <c r="D14" s="451">
        <v>748393</v>
      </c>
      <c r="E14" s="452">
        <v>12062319.46379</v>
      </c>
      <c r="F14" s="453">
        <v>2755837.1</v>
      </c>
      <c r="G14" s="451">
        <v>607221</v>
      </c>
      <c r="H14" s="451">
        <v>620315.9</v>
      </c>
      <c r="I14" s="451">
        <v>3983374</v>
      </c>
      <c r="J14" s="454">
        <v>8682571</v>
      </c>
      <c r="K14" s="451">
        <v>-3600041.5362100005</v>
      </c>
      <c r="L14" s="451">
        <v>631838</v>
      </c>
      <c r="M14" s="451">
        <v>2364578</v>
      </c>
      <c r="N14" s="455">
        <v>8078945.4637899995</v>
      </c>
      <c r="O14" s="454">
        <v>12062319.46379</v>
      </c>
      <c r="P14" s="456"/>
      <c r="Q14" s="649">
        <f t="shared" si="0"/>
        <v>1239059</v>
      </c>
      <c r="R14" s="421"/>
      <c r="S14" s="421"/>
      <c r="T14" s="421"/>
      <c r="U14" s="421">
        <v>0</v>
      </c>
      <c r="V14" s="421">
        <v>0</v>
      </c>
      <c r="W14" s="421">
        <v>0</v>
      </c>
      <c r="X14" s="421">
        <v>-4843576.805950001</v>
      </c>
    </row>
    <row r="15" spans="1:24" ht="12.75">
      <c r="A15" s="457" t="s">
        <v>806</v>
      </c>
      <c r="B15" s="666">
        <v>593529</v>
      </c>
      <c r="C15" s="458">
        <v>1328125.40728</v>
      </c>
      <c r="D15" s="458">
        <v>96321</v>
      </c>
      <c r="E15" s="459">
        <v>2017975.40728</v>
      </c>
      <c r="F15" s="460">
        <v>548814.9</v>
      </c>
      <c r="G15" s="458">
        <v>60588</v>
      </c>
      <c r="H15" s="458">
        <v>-15873.9</v>
      </c>
      <c r="I15" s="458">
        <v>593529</v>
      </c>
      <c r="J15" s="461">
        <v>1243690</v>
      </c>
      <c r="K15" s="458">
        <v>134315.40727999993</v>
      </c>
      <c r="L15" s="458">
        <v>46441</v>
      </c>
      <c r="M15" s="458">
        <v>0</v>
      </c>
      <c r="N15" s="462">
        <v>1424446.40728</v>
      </c>
      <c r="O15" s="461">
        <v>2017975.40728</v>
      </c>
      <c r="P15" s="456"/>
      <c r="Q15" s="649">
        <f t="shared" si="0"/>
        <v>107029</v>
      </c>
      <c r="R15" s="421"/>
      <c r="S15" s="421"/>
      <c r="T15" s="421"/>
      <c r="U15" s="421">
        <v>0</v>
      </c>
      <c r="V15" s="421">
        <v>0</v>
      </c>
      <c r="W15" s="421">
        <v>0</v>
      </c>
      <c r="X15" s="421">
        <v>130622.25355999992</v>
      </c>
    </row>
    <row r="16" spans="1:24" ht="12.75">
      <c r="A16" s="457" t="s">
        <v>1056</v>
      </c>
      <c r="B16" s="666">
        <v>390718</v>
      </c>
      <c r="C16" s="458">
        <v>1017536.501</v>
      </c>
      <c r="D16" s="458">
        <v>323</v>
      </c>
      <c r="E16" s="459">
        <v>1408577.5010000002</v>
      </c>
      <c r="F16" s="460">
        <v>348805.5</v>
      </c>
      <c r="G16" s="458">
        <v>37974</v>
      </c>
      <c r="H16" s="458">
        <v>3938.5</v>
      </c>
      <c r="I16" s="458">
        <v>390718</v>
      </c>
      <c r="J16" s="461">
        <v>986329</v>
      </c>
      <c r="K16" s="458">
        <v>-337089.49899999995</v>
      </c>
      <c r="L16" s="458">
        <v>368620</v>
      </c>
      <c r="M16" s="458">
        <v>0</v>
      </c>
      <c r="N16" s="462">
        <v>1017859.501</v>
      </c>
      <c r="O16" s="461">
        <v>1408577.5010000002</v>
      </c>
      <c r="P16" s="456"/>
      <c r="Q16" s="649">
        <f t="shared" si="0"/>
        <v>406594</v>
      </c>
      <c r="R16" s="421"/>
      <c r="S16" s="421"/>
      <c r="T16" s="421"/>
      <c r="U16" s="421">
        <v>0</v>
      </c>
      <c r="V16" s="421">
        <v>0</v>
      </c>
      <c r="W16" s="421">
        <v>0</v>
      </c>
      <c r="X16" s="421">
        <v>-341704.06799999997</v>
      </c>
    </row>
    <row r="17" spans="1:24" ht="12.75">
      <c r="A17" s="457" t="s">
        <v>729</v>
      </c>
      <c r="B17" s="666">
        <v>105345</v>
      </c>
      <c r="C17" s="458">
        <v>223473.36800000002</v>
      </c>
      <c r="D17" s="458">
        <v>213637</v>
      </c>
      <c r="E17" s="459">
        <v>542455.368</v>
      </c>
      <c r="F17" s="460">
        <v>95508.6</v>
      </c>
      <c r="G17" s="458">
        <v>1935</v>
      </c>
      <c r="H17" s="458">
        <v>7901.399999999994</v>
      </c>
      <c r="I17" s="458">
        <v>105345</v>
      </c>
      <c r="J17" s="461">
        <v>643675</v>
      </c>
      <c r="K17" s="458">
        <v>-276923.632</v>
      </c>
      <c r="L17" s="458">
        <v>69953</v>
      </c>
      <c r="M17" s="458">
        <v>406</v>
      </c>
      <c r="N17" s="462">
        <v>437110.368</v>
      </c>
      <c r="O17" s="461">
        <v>542455.368</v>
      </c>
      <c r="P17" s="456"/>
      <c r="Q17" s="649">
        <f t="shared" si="0"/>
        <v>71888</v>
      </c>
      <c r="R17" s="421"/>
      <c r="S17" s="421"/>
      <c r="T17" s="421"/>
      <c r="U17" s="421">
        <v>0</v>
      </c>
      <c r="V17" s="421">
        <v>0</v>
      </c>
      <c r="W17" s="421">
        <v>0</v>
      </c>
      <c r="X17" s="421">
        <v>-276923.632</v>
      </c>
    </row>
    <row r="18" spans="1:24" ht="12.75">
      <c r="A18" s="450" t="s">
        <v>1285</v>
      </c>
      <c r="B18" s="665">
        <v>31083</v>
      </c>
      <c r="C18" s="451">
        <v>914187.938</v>
      </c>
      <c r="D18" s="451">
        <v>70368</v>
      </c>
      <c r="E18" s="452">
        <v>1015638.938</v>
      </c>
      <c r="F18" s="453">
        <v>135684.4</v>
      </c>
      <c r="G18" s="451">
        <v>141545</v>
      </c>
      <c r="H18" s="451">
        <v>-246146.4</v>
      </c>
      <c r="I18" s="451">
        <v>31083</v>
      </c>
      <c r="J18" s="454">
        <v>1012652</v>
      </c>
      <c r="K18" s="451">
        <v>-409456.06200000003</v>
      </c>
      <c r="L18" s="451">
        <v>372238</v>
      </c>
      <c r="M18" s="451">
        <v>9122</v>
      </c>
      <c r="N18" s="455">
        <v>984555.938</v>
      </c>
      <c r="O18" s="454">
        <v>1015638.938</v>
      </c>
      <c r="P18" s="456"/>
      <c r="Q18" s="649">
        <f t="shared" si="0"/>
        <v>513783</v>
      </c>
      <c r="R18" s="421"/>
      <c r="S18" s="421"/>
      <c r="T18" s="421"/>
      <c r="U18" s="421">
        <v>0</v>
      </c>
      <c r="V18" s="421">
        <v>0</v>
      </c>
      <c r="W18" s="421">
        <v>0</v>
      </c>
      <c r="X18" s="421">
        <v>-409456.06200000003</v>
      </c>
    </row>
    <row r="19" spans="1:24" ht="12.75">
      <c r="A19" s="457" t="s">
        <v>731</v>
      </c>
      <c r="B19" s="666">
        <v>2195909</v>
      </c>
      <c r="C19" s="458">
        <v>3335615.283009999</v>
      </c>
      <c r="D19" s="458">
        <v>1124495</v>
      </c>
      <c r="E19" s="459">
        <v>6656019.2830099985</v>
      </c>
      <c r="F19" s="460">
        <v>2120134.5</v>
      </c>
      <c r="G19" s="458">
        <v>132402</v>
      </c>
      <c r="H19" s="458">
        <v>-56627.5</v>
      </c>
      <c r="I19" s="458">
        <v>2195909</v>
      </c>
      <c r="J19" s="461">
        <v>6430037</v>
      </c>
      <c r="K19" s="458">
        <v>-2247082.7169900015</v>
      </c>
      <c r="L19" s="458">
        <v>277156</v>
      </c>
      <c r="M19" s="458">
        <v>0</v>
      </c>
      <c r="N19" s="462">
        <v>4460110.2830099985</v>
      </c>
      <c r="O19" s="461">
        <v>6656019.2830099985</v>
      </c>
      <c r="P19" s="456"/>
      <c r="Q19" s="649">
        <f t="shared" si="0"/>
        <v>409558</v>
      </c>
      <c r="R19" s="421"/>
      <c r="S19" s="421"/>
      <c r="T19" s="421"/>
      <c r="U19" s="421">
        <v>0</v>
      </c>
      <c r="V19" s="421">
        <v>0</v>
      </c>
      <c r="W19" s="421">
        <v>0</v>
      </c>
      <c r="X19" s="421">
        <v>-2271843.3005500017</v>
      </c>
    </row>
    <row r="20" spans="1:24" ht="12.75">
      <c r="A20" s="457" t="s">
        <v>740</v>
      </c>
      <c r="B20" s="666">
        <v>1463283</v>
      </c>
      <c r="C20" s="458">
        <v>1297928.01597</v>
      </c>
      <c r="D20" s="458">
        <v>32632</v>
      </c>
      <c r="E20" s="459">
        <v>2793843.01597</v>
      </c>
      <c r="F20" s="460">
        <v>1229869.1</v>
      </c>
      <c r="G20" s="458">
        <v>70083</v>
      </c>
      <c r="H20" s="458">
        <v>163330.9</v>
      </c>
      <c r="I20" s="458">
        <v>1463283</v>
      </c>
      <c r="J20" s="461">
        <v>2521855</v>
      </c>
      <c r="K20" s="458">
        <v>-1244189.98403</v>
      </c>
      <c r="L20" s="458">
        <v>8230</v>
      </c>
      <c r="M20" s="458">
        <v>44665</v>
      </c>
      <c r="N20" s="462">
        <v>1330560.01597</v>
      </c>
      <c r="O20" s="461">
        <v>2793843.01597</v>
      </c>
      <c r="P20" s="456"/>
      <c r="Q20" s="649">
        <f t="shared" si="0"/>
        <v>78313</v>
      </c>
      <c r="R20" s="421"/>
      <c r="S20" s="421"/>
      <c r="T20" s="421"/>
      <c r="U20" s="421">
        <v>0</v>
      </c>
      <c r="V20" s="421">
        <v>0</v>
      </c>
      <c r="W20" s="421">
        <v>0</v>
      </c>
      <c r="X20" s="421">
        <v>-1448408.77911</v>
      </c>
    </row>
    <row r="21" spans="1:24" ht="12.75">
      <c r="A21" s="457" t="s">
        <v>1078</v>
      </c>
      <c r="B21" s="666">
        <v>105484</v>
      </c>
      <c r="C21" s="458">
        <v>219602.834</v>
      </c>
      <c r="D21" s="458">
        <v>0</v>
      </c>
      <c r="E21" s="459">
        <v>325086.83400000003</v>
      </c>
      <c r="F21" s="460">
        <v>120152.4</v>
      </c>
      <c r="G21" s="458">
        <v>19446</v>
      </c>
      <c r="H21" s="458">
        <v>-34114.4</v>
      </c>
      <c r="I21" s="458">
        <v>105484</v>
      </c>
      <c r="J21" s="461">
        <v>259869</v>
      </c>
      <c r="K21" s="458">
        <v>-43898.166</v>
      </c>
      <c r="L21" s="458">
        <v>3632</v>
      </c>
      <c r="M21" s="458">
        <v>0</v>
      </c>
      <c r="N21" s="462">
        <v>219602.834</v>
      </c>
      <c r="O21" s="461">
        <v>325086.83400000003</v>
      </c>
      <c r="P21" s="456"/>
      <c r="Q21" s="649">
        <f t="shared" si="0"/>
        <v>23078</v>
      </c>
      <c r="R21" s="421"/>
      <c r="S21" s="421"/>
      <c r="T21" s="421"/>
      <c r="U21" s="421">
        <v>0</v>
      </c>
      <c r="V21" s="421">
        <v>0</v>
      </c>
      <c r="W21" s="421">
        <v>0</v>
      </c>
      <c r="X21" s="421">
        <v>-45890.924999999996</v>
      </c>
    </row>
    <row r="22" spans="1:24" ht="12.75">
      <c r="A22" s="450" t="s">
        <v>1083</v>
      </c>
      <c r="B22" s="665">
        <v>209056</v>
      </c>
      <c r="C22" s="451">
        <v>417206.935</v>
      </c>
      <c r="D22" s="451">
        <v>352</v>
      </c>
      <c r="E22" s="452">
        <v>626614.935</v>
      </c>
      <c r="F22" s="453">
        <v>346813.9</v>
      </c>
      <c r="G22" s="451">
        <v>6066</v>
      </c>
      <c r="H22" s="451">
        <v>-143823.9</v>
      </c>
      <c r="I22" s="451">
        <v>209056</v>
      </c>
      <c r="J22" s="454">
        <v>662884</v>
      </c>
      <c r="K22" s="451">
        <v>-247958.065</v>
      </c>
      <c r="L22" s="451">
        <v>2633</v>
      </c>
      <c r="M22" s="451">
        <v>0</v>
      </c>
      <c r="N22" s="455">
        <v>417558.935</v>
      </c>
      <c r="O22" s="454">
        <v>626614.935</v>
      </c>
      <c r="P22" s="456"/>
      <c r="Q22" s="649">
        <f t="shared" si="0"/>
        <v>8699</v>
      </c>
      <c r="R22" s="421"/>
      <c r="S22" s="421"/>
      <c r="T22" s="421"/>
      <c r="U22" s="421">
        <v>0</v>
      </c>
      <c r="V22" s="421">
        <v>0</v>
      </c>
      <c r="W22" s="421">
        <v>0</v>
      </c>
      <c r="X22" s="421">
        <v>-251555.315</v>
      </c>
    </row>
    <row r="23" spans="1:24" ht="12.75">
      <c r="A23" s="457" t="s">
        <v>742</v>
      </c>
      <c r="B23" s="666">
        <v>1485344</v>
      </c>
      <c r="C23" s="458">
        <v>3264168.2</v>
      </c>
      <c r="D23" s="458">
        <v>604987</v>
      </c>
      <c r="E23" s="459">
        <v>5354499.2</v>
      </c>
      <c r="F23" s="460">
        <v>1008378.7</v>
      </c>
      <c r="G23" s="458">
        <v>254720</v>
      </c>
      <c r="H23" s="458">
        <v>222245.3</v>
      </c>
      <c r="I23" s="458">
        <v>1485344</v>
      </c>
      <c r="J23" s="461">
        <v>4254764</v>
      </c>
      <c r="K23" s="458">
        <v>-870058.8</v>
      </c>
      <c r="L23" s="458">
        <v>484450</v>
      </c>
      <c r="M23" s="458">
        <v>0</v>
      </c>
      <c r="N23" s="462">
        <v>3869155.2</v>
      </c>
      <c r="O23" s="461">
        <v>5354499.2</v>
      </c>
      <c r="P23" s="456"/>
      <c r="Q23" s="649">
        <f t="shared" si="0"/>
        <v>739170</v>
      </c>
      <c r="R23" s="421"/>
      <c r="S23" s="421"/>
      <c r="T23" s="421"/>
      <c r="U23" s="421">
        <v>0</v>
      </c>
      <c r="V23" s="421">
        <v>0</v>
      </c>
      <c r="W23" s="421">
        <v>0</v>
      </c>
      <c r="X23" s="421">
        <v>-900507.8</v>
      </c>
    </row>
    <row r="24" spans="1:24" ht="12.75">
      <c r="A24" s="457" t="s">
        <v>744</v>
      </c>
      <c r="B24" s="666">
        <v>1071732</v>
      </c>
      <c r="C24" s="458">
        <v>1153502.584608901</v>
      </c>
      <c r="D24" s="458">
        <v>139206</v>
      </c>
      <c r="E24" s="459">
        <v>2364440.5846089013</v>
      </c>
      <c r="F24" s="460">
        <v>633326.1</v>
      </c>
      <c r="G24" s="458">
        <v>44755</v>
      </c>
      <c r="H24" s="458">
        <v>393650.9</v>
      </c>
      <c r="I24" s="458">
        <v>1071732</v>
      </c>
      <c r="J24" s="461">
        <v>2009438</v>
      </c>
      <c r="K24" s="458">
        <v>-792843.4153910989</v>
      </c>
      <c r="L24" s="458">
        <v>35748</v>
      </c>
      <c r="M24" s="458">
        <v>40366</v>
      </c>
      <c r="N24" s="462">
        <v>1292708.584608901</v>
      </c>
      <c r="O24" s="461">
        <v>2364440.5846089013</v>
      </c>
      <c r="P24" s="456"/>
      <c r="Q24" s="649">
        <f t="shared" si="0"/>
        <v>80503</v>
      </c>
      <c r="R24" s="421"/>
      <c r="S24" s="421"/>
      <c r="T24" s="421"/>
      <c r="U24" s="421">
        <v>0</v>
      </c>
      <c r="V24" s="421">
        <v>0</v>
      </c>
      <c r="W24" s="421">
        <v>0</v>
      </c>
      <c r="X24" s="421">
        <v>-792843.4153910989</v>
      </c>
    </row>
    <row r="25" spans="1:24" ht="12.75">
      <c r="A25" s="457" t="s">
        <v>1096</v>
      </c>
      <c r="B25" s="666">
        <v>511855</v>
      </c>
      <c r="C25" s="458">
        <v>864608.057</v>
      </c>
      <c r="D25" s="458">
        <v>0</v>
      </c>
      <c r="E25" s="459">
        <v>1376463.057</v>
      </c>
      <c r="F25" s="460">
        <v>323319.7</v>
      </c>
      <c r="G25" s="458">
        <v>16567</v>
      </c>
      <c r="H25" s="458">
        <v>171968.3</v>
      </c>
      <c r="I25" s="458">
        <v>511855</v>
      </c>
      <c r="J25" s="461">
        <v>1360603</v>
      </c>
      <c r="K25" s="458">
        <v>-516323.94299999997</v>
      </c>
      <c r="L25" s="458">
        <v>20329</v>
      </c>
      <c r="M25" s="458">
        <v>0</v>
      </c>
      <c r="N25" s="462">
        <v>864608.057</v>
      </c>
      <c r="O25" s="461">
        <v>1376463.057</v>
      </c>
      <c r="P25" s="456"/>
      <c r="Q25" s="649">
        <f t="shared" si="0"/>
        <v>36896</v>
      </c>
      <c r="R25" s="421"/>
      <c r="S25" s="421"/>
      <c r="T25" s="421"/>
      <c r="U25" s="421">
        <v>0</v>
      </c>
      <c r="V25" s="421">
        <v>0</v>
      </c>
      <c r="W25" s="421">
        <v>0</v>
      </c>
      <c r="X25" s="421">
        <v>-517581.985</v>
      </c>
    </row>
    <row r="26" spans="1:24" ht="12.75">
      <c r="A26" s="450" t="s">
        <v>747</v>
      </c>
      <c r="B26" s="665">
        <v>388065</v>
      </c>
      <c r="C26" s="451">
        <v>635013.922</v>
      </c>
      <c r="D26" s="451">
        <v>78275</v>
      </c>
      <c r="E26" s="452">
        <v>1101353.922</v>
      </c>
      <c r="F26" s="453">
        <v>458225.5</v>
      </c>
      <c r="G26" s="451">
        <v>10459</v>
      </c>
      <c r="H26" s="451">
        <v>-80619.5</v>
      </c>
      <c r="I26" s="451">
        <v>388065</v>
      </c>
      <c r="J26" s="454">
        <v>1223220</v>
      </c>
      <c r="K26" s="451">
        <v>-514161.078</v>
      </c>
      <c r="L26" s="451">
        <v>4230</v>
      </c>
      <c r="M26" s="451">
        <v>0</v>
      </c>
      <c r="N26" s="455">
        <v>713288.922</v>
      </c>
      <c r="O26" s="454">
        <v>1101353.922</v>
      </c>
      <c r="P26" s="456"/>
      <c r="Q26" s="649">
        <f t="shared" si="0"/>
        <v>14689</v>
      </c>
      <c r="R26" s="421"/>
      <c r="S26" s="421"/>
      <c r="T26" s="421"/>
      <c r="U26" s="421">
        <v>0</v>
      </c>
      <c r="V26" s="421">
        <v>0</v>
      </c>
      <c r="W26" s="421">
        <v>0</v>
      </c>
      <c r="X26" s="421">
        <v>-516026.969</v>
      </c>
    </row>
    <row r="27" spans="1:24" ht="12.75">
      <c r="A27" s="457" t="s">
        <v>749</v>
      </c>
      <c r="B27" s="666">
        <v>715036</v>
      </c>
      <c r="C27" s="458">
        <v>1211269.4610000001</v>
      </c>
      <c r="D27" s="458">
        <v>0</v>
      </c>
      <c r="E27" s="459">
        <v>1926305.4610000001</v>
      </c>
      <c r="F27" s="460">
        <v>595590.6</v>
      </c>
      <c r="G27" s="458">
        <v>19951</v>
      </c>
      <c r="H27" s="458">
        <v>99494.4</v>
      </c>
      <c r="I27" s="458">
        <v>715036</v>
      </c>
      <c r="J27" s="461">
        <v>1844287</v>
      </c>
      <c r="K27" s="458">
        <v>-723329.5389999999</v>
      </c>
      <c r="L27" s="458">
        <v>90177</v>
      </c>
      <c r="M27" s="458">
        <v>135</v>
      </c>
      <c r="N27" s="462">
        <v>1211269.4610000001</v>
      </c>
      <c r="O27" s="461">
        <v>1926305.4610000001</v>
      </c>
      <c r="P27" s="456"/>
      <c r="Q27" s="649">
        <f t="shared" si="0"/>
        <v>110128</v>
      </c>
      <c r="R27" s="421"/>
      <c r="S27" s="421"/>
      <c r="T27" s="421"/>
      <c r="U27" s="421">
        <v>0</v>
      </c>
      <c r="V27" s="421">
        <v>0</v>
      </c>
      <c r="W27" s="421">
        <v>0</v>
      </c>
      <c r="X27" s="421">
        <v>-723329.5389999999</v>
      </c>
    </row>
    <row r="28" spans="1:24" ht="12.75">
      <c r="A28" s="457" t="s">
        <v>751</v>
      </c>
      <c r="B28" s="666">
        <v>752830</v>
      </c>
      <c r="C28" s="458">
        <v>841613.1706500001</v>
      </c>
      <c r="D28" s="458">
        <v>43301</v>
      </c>
      <c r="E28" s="459">
        <v>1637744.1706500002</v>
      </c>
      <c r="F28" s="460">
        <v>654977.1</v>
      </c>
      <c r="G28" s="458">
        <v>34721</v>
      </c>
      <c r="H28" s="458">
        <v>63131.9</v>
      </c>
      <c r="I28" s="458">
        <v>752830</v>
      </c>
      <c r="J28" s="461">
        <v>1574119</v>
      </c>
      <c r="K28" s="458">
        <v>-697940.8293499999</v>
      </c>
      <c r="L28" s="458">
        <v>8736</v>
      </c>
      <c r="M28" s="458">
        <v>0</v>
      </c>
      <c r="N28" s="462">
        <v>884914.1706500001</v>
      </c>
      <c r="O28" s="461">
        <v>1637744.1706500002</v>
      </c>
      <c r="P28" s="456"/>
      <c r="Q28" s="649">
        <f t="shared" si="0"/>
        <v>43457</v>
      </c>
      <c r="R28" s="421"/>
      <c r="S28" s="421"/>
      <c r="T28" s="421"/>
      <c r="U28" s="421">
        <v>0</v>
      </c>
      <c r="V28" s="421">
        <v>0</v>
      </c>
      <c r="W28" s="421">
        <v>0</v>
      </c>
      <c r="X28" s="421">
        <v>-697940.8293499999</v>
      </c>
    </row>
    <row r="29" spans="1:24" ht="12.75">
      <c r="A29" s="457" t="s">
        <v>754</v>
      </c>
      <c r="B29" s="666">
        <v>200323</v>
      </c>
      <c r="C29" s="458">
        <v>55803.879</v>
      </c>
      <c r="D29" s="458">
        <v>87710</v>
      </c>
      <c r="E29" s="459">
        <v>343836.879</v>
      </c>
      <c r="F29" s="460">
        <v>159830.6</v>
      </c>
      <c r="G29" s="458">
        <v>7075</v>
      </c>
      <c r="H29" s="458">
        <v>33417.4</v>
      </c>
      <c r="I29" s="458">
        <v>200323</v>
      </c>
      <c r="J29" s="461">
        <v>401045</v>
      </c>
      <c r="K29" s="458">
        <v>-257650.12099999998</v>
      </c>
      <c r="L29" s="458">
        <v>119</v>
      </c>
      <c r="M29" s="458">
        <v>0</v>
      </c>
      <c r="N29" s="462">
        <v>143513.87900000002</v>
      </c>
      <c r="O29" s="461">
        <v>343836.879</v>
      </c>
      <c r="P29" s="456"/>
      <c r="Q29" s="649">
        <f t="shared" si="0"/>
        <v>7194</v>
      </c>
      <c r="R29" s="421"/>
      <c r="S29" s="421"/>
      <c r="T29" s="421"/>
      <c r="U29" s="421">
        <v>0</v>
      </c>
      <c r="V29" s="421">
        <v>0</v>
      </c>
      <c r="W29" s="421">
        <v>0</v>
      </c>
      <c r="X29" s="421">
        <v>-290212.859</v>
      </c>
    </row>
    <row r="30" spans="1:24" ht="12.75">
      <c r="A30" s="450" t="s">
        <v>756</v>
      </c>
      <c r="B30" s="665">
        <v>691844</v>
      </c>
      <c r="C30" s="451">
        <v>2030669.67294</v>
      </c>
      <c r="D30" s="451">
        <v>458718</v>
      </c>
      <c r="E30" s="452">
        <v>3181231.67294</v>
      </c>
      <c r="F30" s="453">
        <v>624900.6</v>
      </c>
      <c r="G30" s="451">
        <v>37096</v>
      </c>
      <c r="H30" s="451">
        <v>29847.4</v>
      </c>
      <c r="I30" s="451">
        <v>691844</v>
      </c>
      <c r="J30" s="454">
        <v>2102763</v>
      </c>
      <c r="K30" s="451">
        <v>-349739.32706000004</v>
      </c>
      <c r="L30" s="451">
        <v>645547</v>
      </c>
      <c r="M30" s="451">
        <v>90817</v>
      </c>
      <c r="N30" s="455">
        <v>2489387.67294</v>
      </c>
      <c r="O30" s="454">
        <v>3181231.67294</v>
      </c>
      <c r="P30" s="456"/>
      <c r="Q30" s="649">
        <f t="shared" si="0"/>
        <v>682643</v>
      </c>
      <c r="R30" s="421"/>
      <c r="S30" s="421"/>
      <c r="T30" s="421"/>
      <c r="U30" s="421">
        <v>0</v>
      </c>
      <c r="V30" s="421">
        <v>0</v>
      </c>
      <c r="W30" s="421">
        <v>0</v>
      </c>
      <c r="X30" s="421">
        <v>-380764.82533</v>
      </c>
    </row>
    <row r="31" spans="1:24" ht="12.75">
      <c r="A31" s="457" t="s">
        <v>758</v>
      </c>
      <c r="B31" s="666">
        <v>652315</v>
      </c>
      <c r="C31" s="458">
        <v>1022454.65472</v>
      </c>
      <c r="D31" s="458">
        <v>464013</v>
      </c>
      <c r="E31" s="459">
        <v>2138782.65472</v>
      </c>
      <c r="F31" s="460">
        <v>367279.9</v>
      </c>
      <c r="G31" s="458">
        <v>94840</v>
      </c>
      <c r="H31" s="458">
        <v>190195.1</v>
      </c>
      <c r="I31" s="458">
        <v>652315</v>
      </c>
      <c r="J31" s="461">
        <v>2375237</v>
      </c>
      <c r="K31" s="458">
        <v>-1871086.34528</v>
      </c>
      <c r="L31" s="458">
        <v>968629</v>
      </c>
      <c r="M31" s="458">
        <v>13688</v>
      </c>
      <c r="N31" s="462">
        <v>1486467.65472</v>
      </c>
      <c r="O31" s="461">
        <v>2138782.65472</v>
      </c>
      <c r="P31" s="456"/>
      <c r="Q31" s="649">
        <f t="shared" si="0"/>
        <v>1063469</v>
      </c>
      <c r="R31" s="421"/>
      <c r="S31" s="421"/>
      <c r="T31" s="421"/>
      <c r="U31" s="421">
        <v>0</v>
      </c>
      <c r="V31" s="421">
        <v>0</v>
      </c>
      <c r="W31" s="421">
        <v>0</v>
      </c>
      <c r="X31" s="421">
        <v>-1871086.34528</v>
      </c>
    </row>
    <row r="32" spans="1:24" ht="12.75">
      <c r="A32" s="457" t="s">
        <v>1125</v>
      </c>
      <c r="B32" s="666">
        <v>1201081</v>
      </c>
      <c r="C32" s="458">
        <v>1903053.1388700001</v>
      </c>
      <c r="D32" s="458">
        <v>33618</v>
      </c>
      <c r="E32" s="459">
        <v>3137752.13887</v>
      </c>
      <c r="F32" s="460">
        <v>904058.7</v>
      </c>
      <c r="G32" s="458">
        <v>82238</v>
      </c>
      <c r="H32" s="458">
        <v>214784.3</v>
      </c>
      <c r="I32" s="458">
        <v>1201081</v>
      </c>
      <c r="J32" s="461">
        <v>2871325</v>
      </c>
      <c r="K32" s="458">
        <v>-1164515.8611299999</v>
      </c>
      <c r="L32" s="458">
        <v>229862</v>
      </c>
      <c r="M32" s="458">
        <v>0</v>
      </c>
      <c r="N32" s="462">
        <v>1936671.1388700001</v>
      </c>
      <c r="O32" s="461">
        <v>3137752.13887</v>
      </c>
      <c r="P32" s="456"/>
      <c r="Q32" s="649">
        <f t="shared" si="0"/>
        <v>312100</v>
      </c>
      <c r="R32" s="421"/>
      <c r="S32" s="421"/>
      <c r="T32" s="421"/>
      <c r="U32" s="421">
        <v>0</v>
      </c>
      <c r="V32" s="421">
        <v>0</v>
      </c>
      <c r="W32" s="421">
        <v>0</v>
      </c>
      <c r="X32" s="421">
        <v>-1304513.3568499999</v>
      </c>
    </row>
    <row r="33" spans="1:24" ht="12.75">
      <c r="A33" s="457" t="s">
        <v>1130</v>
      </c>
      <c r="B33" s="666">
        <v>715127</v>
      </c>
      <c r="C33" s="458">
        <v>1198641.066</v>
      </c>
      <c r="D33" s="458">
        <v>0</v>
      </c>
      <c r="E33" s="459">
        <v>1913768.066</v>
      </c>
      <c r="F33" s="460">
        <v>609575.2</v>
      </c>
      <c r="G33" s="458">
        <v>79796</v>
      </c>
      <c r="H33" s="458">
        <v>25755.8</v>
      </c>
      <c r="I33" s="458">
        <v>715127</v>
      </c>
      <c r="J33" s="461">
        <v>1653609</v>
      </c>
      <c r="K33" s="458">
        <v>-832399.9339999999</v>
      </c>
      <c r="L33" s="458">
        <v>377432</v>
      </c>
      <c r="M33" s="458">
        <v>0</v>
      </c>
      <c r="N33" s="462">
        <v>1198641.066</v>
      </c>
      <c r="O33" s="461">
        <v>1913768.066</v>
      </c>
      <c r="P33" s="456"/>
      <c r="Q33" s="649">
        <f t="shared" si="0"/>
        <v>457228</v>
      </c>
      <c r="R33" s="421"/>
      <c r="S33" s="421"/>
      <c r="T33" s="421"/>
      <c r="U33" s="421">
        <v>0</v>
      </c>
      <c r="V33" s="421">
        <v>0</v>
      </c>
      <c r="W33" s="421">
        <v>0</v>
      </c>
      <c r="X33" s="421">
        <v>-877124.7689999999</v>
      </c>
    </row>
    <row r="34" spans="1:24" ht="12.75">
      <c r="A34" s="450" t="s">
        <v>1135</v>
      </c>
      <c r="B34" s="665">
        <v>526045</v>
      </c>
      <c r="C34" s="451">
        <v>566986.8470000001</v>
      </c>
      <c r="D34" s="451">
        <v>0</v>
      </c>
      <c r="E34" s="452">
        <v>1093031.847</v>
      </c>
      <c r="F34" s="453">
        <v>936904.3</v>
      </c>
      <c r="G34" s="451">
        <v>7227</v>
      </c>
      <c r="H34" s="451">
        <v>-418086.3</v>
      </c>
      <c r="I34" s="451">
        <v>526045</v>
      </c>
      <c r="J34" s="454">
        <v>1405154</v>
      </c>
      <c r="K34" s="451">
        <v>-839855.1529999999</v>
      </c>
      <c r="L34" s="451">
        <v>1688</v>
      </c>
      <c r="M34" s="451">
        <v>0</v>
      </c>
      <c r="N34" s="455">
        <v>566986.8470000001</v>
      </c>
      <c r="O34" s="454">
        <v>1093031.847</v>
      </c>
      <c r="P34" s="456"/>
      <c r="Q34" s="649">
        <f t="shared" si="0"/>
        <v>8915</v>
      </c>
      <c r="R34" s="421"/>
      <c r="S34" s="421"/>
      <c r="T34" s="421"/>
      <c r="U34" s="421">
        <v>0</v>
      </c>
      <c r="V34" s="421">
        <v>0</v>
      </c>
      <c r="W34" s="421">
        <v>0</v>
      </c>
      <c r="X34" s="421">
        <v>-839855.1529999999</v>
      </c>
    </row>
    <row r="35" spans="1:24" ht="12.75">
      <c r="A35" s="457" t="s">
        <v>1140</v>
      </c>
      <c r="B35" s="666">
        <v>958268</v>
      </c>
      <c r="C35" s="458">
        <v>1058948.8076266667</v>
      </c>
      <c r="D35" s="458">
        <v>0</v>
      </c>
      <c r="E35" s="459">
        <v>2017216.8076266667</v>
      </c>
      <c r="F35" s="460">
        <v>830599.9</v>
      </c>
      <c r="G35" s="458">
        <v>47234</v>
      </c>
      <c r="H35" s="458">
        <v>80434.1</v>
      </c>
      <c r="I35" s="458">
        <v>958268</v>
      </c>
      <c r="J35" s="461">
        <v>2143163</v>
      </c>
      <c r="K35" s="458">
        <v>-1091232.1923733333</v>
      </c>
      <c r="L35" s="458">
        <v>7018</v>
      </c>
      <c r="M35" s="458">
        <v>0</v>
      </c>
      <c r="N35" s="462">
        <v>1058948.8076266667</v>
      </c>
      <c r="O35" s="461">
        <v>2017216.8076266667</v>
      </c>
      <c r="P35" s="456"/>
      <c r="Q35" s="649">
        <f t="shared" si="0"/>
        <v>54252</v>
      </c>
      <c r="R35" s="421"/>
      <c r="S35" s="421"/>
      <c r="T35" s="421"/>
      <c r="U35" s="421">
        <v>0</v>
      </c>
      <c r="V35" s="421">
        <v>0</v>
      </c>
      <c r="W35" s="421">
        <v>0</v>
      </c>
      <c r="X35" s="421">
        <v>-1091232.1923733333</v>
      </c>
    </row>
    <row r="36" spans="1:24" ht="12.75">
      <c r="A36" s="457" t="s">
        <v>1141</v>
      </c>
      <c r="B36" s="666">
        <v>181419</v>
      </c>
      <c r="C36" s="458">
        <v>409554.97422</v>
      </c>
      <c r="D36" s="458">
        <v>1988</v>
      </c>
      <c r="E36" s="459">
        <v>592961.97422</v>
      </c>
      <c r="F36" s="460">
        <v>310030.4</v>
      </c>
      <c r="G36" s="458">
        <v>1459</v>
      </c>
      <c r="H36" s="458">
        <v>-130070.4</v>
      </c>
      <c r="I36" s="458">
        <v>181419</v>
      </c>
      <c r="J36" s="461">
        <v>404609</v>
      </c>
      <c r="K36" s="458">
        <v>3540.9742199999746</v>
      </c>
      <c r="L36" s="458">
        <v>3393</v>
      </c>
      <c r="M36" s="458">
        <v>0</v>
      </c>
      <c r="N36" s="462">
        <v>411542.97422</v>
      </c>
      <c r="O36" s="461">
        <v>592961.97422</v>
      </c>
      <c r="P36" s="456"/>
      <c r="Q36" s="649">
        <f t="shared" si="0"/>
        <v>4852</v>
      </c>
      <c r="R36" s="421"/>
      <c r="S36" s="421"/>
      <c r="T36" s="421"/>
      <c r="U36" s="421">
        <v>0</v>
      </c>
      <c r="V36" s="421">
        <v>0</v>
      </c>
      <c r="W36" s="421">
        <v>0</v>
      </c>
      <c r="X36" s="421">
        <v>3540.9742199999746</v>
      </c>
    </row>
    <row r="37" spans="1:24" ht="12.75">
      <c r="A37" s="457" t="s">
        <v>807</v>
      </c>
      <c r="B37" s="666">
        <v>290764</v>
      </c>
      <c r="C37" s="458">
        <v>514757.41</v>
      </c>
      <c r="D37" s="458">
        <v>0</v>
      </c>
      <c r="E37" s="459">
        <v>805521.41</v>
      </c>
      <c r="F37" s="460">
        <v>237084.2</v>
      </c>
      <c r="G37" s="458">
        <v>4027</v>
      </c>
      <c r="H37" s="458">
        <v>49652.8</v>
      </c>
      <c r="I37" s="458">
        <v>290764</v>
      </c>
      <c r="J37" s="461">
        <v>1381861</v>
      </c>
      <c r="K37" s="458">
        <v>-870127.59</v>
      </c>
      <c r="L37" s="458">
        <v>3024</v>
      </c>
      <c r="M37" s="458">
        <v>0</v>
      </c>
      <c r="N37" s="462">
        <v>514757.41</v>
      </c>
      <c r="O37" s="461">
        <v>805521.41</v>
      </c>
      <c r="P37" s="456"/>
      <c r="Q37" s="649">
        <f t="shared" si="0"/>
        <v>7051</v>
      </c>
      <c r="R37" s="421"/>
      <c r="S37" s="421"/>
      <c r="T37" s="421"/>
      <c r="U37" s="421">
        <v>0</v>
      </c>
      <c r="V37" s="421">
        <v>0</v>
      </c>
      <c r="W37" s="421">
        <v>0</v>
      </c>
      <c r="X37" s="421">
        <v>-884811.3269999999</v>
      </c>
    </row>
    <row r="38" spans="1:24" ht="12.75">
      <c r="A38" s="450" t="s">
        <v>1154</v>
      </c>
      <c r="B38" s="665">
        <v>355272</v>
      </c>
      <c r="C38" s="451">
        <v>908620.57843</v>
      </c>
      <c r="D38" s="451">
        <v>1348</v>
      </c>
      <c r="E38" s="452">
        <v>1265240.57843</v>
      </c>
      <c r="F38" s="453">
        <v>321415.4</v>
      </c>
      <c r="G38" s="451">
        <v>25801</v>
      </c>
      <c r="H38" s="451">
        <v>8055.599999999977</v>
      </c>
      <c r="I38" s="451">
        <v>355272</v>
      </c>
      <c r="J38" s="454">
        <v>1023260</v>
      </c>
      <c r="K38" s="451">
        <v>-114476.42157</v>
      </c>
      <c r="L38" s="451">
        <v>1185</v>
      </c>
      <c r="M38" s="451">
        <v>0</v>
      </c>
      <c r="N38" s="455">
        <v>909968.57843</v>
      </c>
      <c r="O38" s="454">
        <v>1265240.57843</v>
      </c>
      <c r="P38" s="456"/>
      <c r="Q38" s="649">
        <f t="shared" si="0"/>
        <v>26986</v>
      </c>
      <c r="R38" s="421"/>
      <c r="S38" s="421"/>
      <c r="T38" s="421"/>
      <c r="U38" s="421">
        <v>0</v>
      </c>
      <c r="V38" s="421">
        <v>0</v>
      </c>
      <c r="W38" s="421">
        <v>0</v>
      </c>
      <c r="X38" s="421">
        <v>-115697.2391</v>
      </c>
    </row>
    <row r="39" spans="1:24" ht="12.75">
      <c r="A39" s="457" t="s">
        <v>133</v>
      </c>
      <c r="B39" s="666">
        <v>163705</v>
      </c>
      <c r="C39" s="458">
        <v>276474.68299999996</v>
      </c>
      <c r="D39" s="458">
        <v>117115</v>
      </c>
      <c r="E39" s="459">
        <v>557294.683</v>
      </c>
      <c r="F39" s="460">
        <v>155987.7</v>
      </c>
      <c r="G39" s="458">
        <v>3217</v>
      </c>
      <c r="H39" s="458">
        <v>4500.299999999988</v>
      </c>
      <c r="I39" s="458">
        <v>163705</v>
      </c>
      <c r="J39" s="461">
        <v>434559</v>
      </c>
      <c r="K39" s="458">
        <v>-45978.31700000004</v>
      </c>
      <c r="L39" s="458">
        <v>5009</v>
      </c>
      <c r="M39" s="458">
        <v>0</v>
      </c>
      <c r="N39" s="462">
        <v>393589.68299999996</v>
      </c>
      <c r="O39" s="461">
        <v>557294.683</v>
      </c>
      <c r="P39" s="456"/>
      <c r="Q39" s="649">
        <f t="shared" si="0"/>
        <v>8226</v>
      </c>
      <c r="R39" s="421"/>
      <c r="S39" s="421"/>
      <c r="T39" s="421"/>
      <c r="U39" s="421">
        <v>0</v>
      </c>
      <c r="V39" s="421">
        <v>0</v>
      </c>
      <c r="W39" s="421">
        <v>0</v>
      </c>
      <c r="X39" s="421">
        <v>-45978.31700000004</v>
      </c>
    </row>
    <row r="40" spans="1:24" ht="12.75">
      <c r="A40" s="457" t="s">
        <v>134</v>
      </c>
      <c r="B40" s="666">
        <v>1123895</v>
      </c>
      <c r="C40" s="458">
        <v>1405559.9</v>
      </c>
      <c r="D40" s="458">
        <v>945670</v>
      </c>
      <c r="E40" s="459">
        <v>3475124.9</v>
      </c>
      <c r="F40" s="460">
        <v>807842.2</v>
      </c>
      <c r="G40" s="458">
        <v>356934</v>
      </c>
      <c r="H40" s="458">
        <v>-40881.2</v>
      </c>
      <c r="I40" s="458">
        <v>1123895</v>
      </c>
      <c r="J40" s="461">
        <v>3453809</v>
      </c>
      <c r="K40" s="458">
        <v>-1680799.1</v>
      </c>
      <c r="L40" s="458">
        <v>564100</v>
      </c>
      <c r="M40" s="458">
        <v>14120</v>
      </c>
      <c r="N40" s="462">
        <v>2351229.9</v>
      </c>
      <c r="O40" s="461">
        <v>3475124.9</v>
      </c>
      <c r="P40" s="456"/>
      <c r="Q40" s="649">
        <f t="shared" si="0"/>
        <v>921034</v>
      </c>
      <c r="R40" s="421"/>
      <c r="S40" s="421"/>
      <c r="T40" s="421"/>
      <c r="U40" s="421">
        <v>0</v>
      </c>
      <c r="V40" s="421">
        <v>0</v>
      </c>
      <c r="W40" s="421">
        <v>0</v>
      </c>
      <c r="X40" s="421">
        <v>-1680799.1</v>
      </c>
    </row>
    <row r="41" spans="1:24" ht="12.75">
      <c r="A41" s="457" t="s">
        <v>135</v>
      </c>
      <c r="B41" s="666">
        <v>362617</v>
      </c>
      <c r="C41" s="458">
        <v>760747.16354</v>
      </c>
      <c r="D41" s="458">
        <v>1250968</v>
      </c>
      <c r="E41" s="459">
        <v>2374332.16354</v>
      </c>
      <c r="F41" s="460">
        <v>299808.9</v>
      </c>
      <c r="G41" s="458">
        <v>13506</v>
      </c>
      <c r="H41" s="458">
        <v>49302.1</v>
      </c>
      <c r="I41" s="458">
        <v>362617</v>
      </c>
      <c r="J41" s="461">
        <v>1249491</v>
      </c>
      <c r="K41" s="458">
        <v>-155733.8364599999</v>
      </c>
      <c r="L41" s="458">
        <v>932078</v>
      </c>
      <c r="M41" s="458">
        <v>-14120</v>
      </c>
      <c r="N41" s="462">
        <v>2011715.16354</v>
      </c>
      <c r="O41" s="461">
        <v>2374332.16354</v>
      </c>
      <c r="P41" s="456"/>
      <c r="Q41" s="649">
        <f t="shared" si="0"/>
        <v>945584</v>
      </c>
      <c r="R41" s="421"/>
      <c r="S41" s="421"/>
      <c r="T41" s="421"/>
      <c r="U41" s="421">
        <v>0</v>
      </c>
      <c r="V41" s="421">
        <v>0</v>
      </c>
      <c r="W41" s="421">
        <v>0</v>
      </c>
      <c r="X41" s="421">
        <v>-174270.1557099999</v>
      </c>
    </row>
    <row r="42" spans="1:24" ht="12.75">
      <c r="A42" s="450" t="s">
        <v>136</v>
      </c>
      <c r="B42" s="665">
        <v>1531766</v>
      </c>
      <c r="C42" s="451">
        <v>3163853.353</v>
      </c>
      <c r="D42" s="451">
        <v>1360325</v>
      </c>
      <c r="E42" s="452">
        <v>6055944.353</v>
      </c>
      <c r="F42" s="453">
        <v>1581095.7</v>
      </c>
      <c r="G42" s="451">
        <v>1115826</v>
      </c>
      <c r="H42" s="451">
        <v>-1165155.7</v>
      </c>
      <c r="I42" s="451">
        <v>1531766</v>
      </c>
      <c r="J42" s="454">
        <v>4909790</v>
      </c>
      <c r="K42" s="451">
        <v>-3711884.647</v>
      </c>
      <c r="L42" s="451">
        <v>3254436</v>
      </c>
      <c r="M42" s="451">
        <v>71837</v>
      </c>
      <c r="N42" s="455">
        <v>4524178.353</v>
      </c>
      <c r="O42" s="454">
        <v>6055944.353</v>
      </c>
      <c r="P42" s="456"/>
      <c r="Q42" s="649">
        <f t="shared" si="0"/>
        <v>4370262</v>
      </c>
      <c r="R42" s="421"/>
      <c r="S42" s="421"/>
      <c r="T42" s="421"/>
      <c r="U42" s="421">
        <v>0</v>
      </c>
      <c r="V42" s="421">
        <v>0</v>
      </c>
      <c r="W42" s="421">
        <v>0</v>
      </c>
      <c r="X42" s="421">
        <v>-3982510.0349999997</v>
      </c>
    </row>
    <row r="43" spans="1:24" ht="12.75">
      <c r="A43" s="457" t="s">
        <v>137</v>
      </c>
      <c r="B43" s="666">
        <v>1189664</v>
      </c>
      <c r="C43" s="458">
        <v>2296964.98878</v>
      </c>
      <c r="D43" s="458">
        <v>4884</v>
      </c>
      <c r="E43" s="459">
        <v>3491512.98878</v>
      </c>
      <c r="F43" s="460">
        <v>745213.9</v>
      </c>
      <c r="G43" s="458">
        <v>38300</v>
      </c>
      <c r="H43" s="458">
        <v>406150.1</v>
      </c>
      <c r="I43" s="458">
        <v>1189664</v>
      </c>
      <c r="J43" s="461">
        <v>2320297</v>
      </c>
      <c r="K43" s="458">
        <v>-108797.01122000022</v>
      </c>
      <c r="L43" s="458">
        <v>90349</v>
      </c>
      <c r="M43" s="458">
        <v>0</v>
      </c>
      <c r="N43" s="462">
        <v>2301848.98878</v>
      </c>
      <c r="O43" s="461">
        <v>3491512.98878</v>
      </c>
      <c r="P43" s="456"/>
      <c r="Q43" s="649">
        <f t="shared" si="0"/>
        <v>128649</v>
      </c>
      <c r="R43" s="421"/>
      <c r="S43" s="421"/>
      <c r="T43" s="421"/>
      <c r="U43" s="421">
        <v>0</v>
      </c>
      <c r="V43" s="421">
        <v>0</v>
      </c>
      <c r="W43" s="421">
        <v>0</v>
      </c>
      <c r="X43" s="421">
        <v>-138337.3603700002</v>
      </c>
    </row>
    <row r="44" spans="1:24" ht="12.75">
      <c r="A44" s="457" t="s">
        <v>138</v>
      </c>
      <c r="B44" s="666">
        <v>121056</v>
      </c>
      <c r="C44" s="458">
        <v>215978.151</v>
      </c>
      <c r="D44" s="458">
        <v>0</v>
      </c>
      <c r="E44" s="459">
        <v>337034.151</v>
      </c>
      <c r="F44" s="460">
        <v>253439.8</v>
      </c>
      <c r="G44" s="458">
        <v>2415</v>
      </c>
      <c r="H44" s="458">
        <v>-134798.8</v>
      </c>
      <c r="I44" s="458">
        <v>121056</v>
      </c>
      <c r="J44" s="461">
        <v>405937</v>
      </c>
      <c r="K44" s="458">
        <v>-194339.849</v>
      </c>
      <c r="L44" s="458">
        <v>4381</v>
      </c>
      <c r="M44" s="458">
        <v>0</v>
      </c>
      <c r="N44" s="462">
        <v>215978.151</v>
      </c>
      <c r="O44" s="461">
        <v>337034.151</v>
      </c>
      <c r="P44" s="456"/>
      <c r="Q44" s="649">
        <f t="shared" si="0"/>
        <v>6796</v>
      </c>
      <c r="R44" s="421"/>
      <c r="S44" s="421"/>
      <c r="T44" s="421"/>
      <c r="U44" s="421">
        <v>0</v>
      </c>
      <c r="V44" s="421">
        <v>0</v>
      </c>
      <c r="W44" s="421">
        <v>0</v>
      </c>
      <c r="X44" s="421">
        <v>-199463.751</v>
      </c>
    </row>
    <row r="45" spans="1:24" ht="12.75">
      <c r="A45" s="457" t="s">
        <v>772</v>
      </c>
      <c r="B45" s="666">
        <v>1502276</v>
      </c>
      <c r="C45" s="458">
        <v>2614478.111</v>
      </c>
      <c r="D45" s="458">
        <v>201155</v>
      </c>
      <c r="E45" s="459">
        <v>4317909.111</v>
      </c>
      <c r="F45" s="460">
        <v>1283709.4</v>
      </c>
      <c r="G45" s="458">
        <v>85908</v>
      </c>
      <c r="H45" s="458">
        <v>132658.6</v>
      </c>
      <c r="I45" s="458">
        <v>1502276</v>
      </c>
      <c r="J45" s="461">
        <v>3885168</v>
      </c>
      <c r="K45" s="458">
        <v>-1069534.889</v>
      </c>
      <c r="L45" s="458">
        <v>0</v>
      </c>
      <c r="M45" s="458">
        <v>0</v>
      </c>
      <c r="N45" s="462">
        <v>2815633.111</v>
      </c>
      <c r="O45" s="461">
        <v>4317909.111</v>
      </c>
      <c r="P45" s="456"/>
      <c r="Q45" s="649">
        <f t="shared" si="0"/>
        <v>85908</v>
      </c>
      <c r="R45" s="421"/>
      <c r="S45" s="421"/>
      <c r="T45" s="421"/>
      <c r="U45" s="421">
        <v>0</v>
      </c>
      <c r="V45" s="421">
        <v>0</v>
      </c>
      <c r="W45" s="421">
        <v>0</v>
      </c>
      <c r="X45" s="421">
        <v>-1214233.493</v>
      </c>
    </row>
    <row r="46" spans="1:24" ht="12.75">
      <c r="A46" s="450" t="s">
        <v>774</v>
      </c>
      <c r="B46" s="665">
        <v>601644</v>
      </c>
      <c r="C46" s="451">
        <v>1063901.584</v>
      </c>
      <c r="D46" s="451">
        <v>203606</v>
      </c>
      <c r="E46" s="452">
        <v>1869151.584</v>
      </c>
      <c r="F46" s="453">
        <v>477606.5</v>
      </c>
      <c r="G46" s="451">
        <v>14052</v>
      </c>
      <c r="H46" s="451">
        <v>109985.5</v>
      </c>
      <c r="I46" s="451">
        <v>601644</v>
      </c>
      <c r="J46" s="454">
        <v>1000762</v>
      </c>
      <c r="K46" s="451">
        <v>265191.58400000003</v>
      </c>
      <c r="L46" s="451">
        <v>1554</v>
      </c>
      <c r="M46" s="451">
        <v>0</v>
      </c>
      <c r="N46" s="455">
        <v>1267507.584</v>
      </c>
      <c r="O46" s="454">
        <v>1869151.584</v>
      </c>
      <c r="P46" s="456"/>
      <c r="Q46" s="649">
        <f t="shared" si="0"/>
        <v>15606</v>
      </c>
      <c r="R46" s="421"/>
      <c r="S46" s="421"/>
      <c r="T46" s="421"/>
      <c r="U46" s="421">
        <v>0</v>
      </c>
      <c r="V46" s="421">
        <v>0</v>
      </c>
      <c r="W46" s="421">
        <v>0</v>
      </c>
      <c r="X46" s="421">
        <v>238984.13300000003</v>
      </c>
    </row>
    <row r="47" spans="1:24" ht="12.75">
      <c r="A47" s="457" t="s">
        <v>1194</v>
      </c>
      <c r="B47" s="666">
        <v>478684</v>
      </c>
      <c r="C47" s="458">
        <v>888058.3363100002</v>
      </c>
      <c r="D47" s="458">
        <v>41</v>
      </c>
      <c r="E47" s="459">
        <v>1366783.3363100002</v>
      </c>
      <c r="F47" s="460">
        <v>373711.7</v>
      </c>
      <c r="G47" s="458">
        <v>78387</v>
      </c>
      <c r="H47" s="458">
        <v>26585.3</v>
      </c>
      <c r="I47" s="458">
        <v>478684</v>
      </c>
      <c r="J47" s="461">
        <v>1201221</v>
      </c>
      <c r="K47" s="458">
        <v>-371411.66368999984</v>
      </c>
      <c r="L47" s="458">
        <v>58290</v>
      </c>
      <c r="M47" s="458">
        <v>0</v>
      </c>
      <c r="N47" s="462">
        <v>888099.3363100002</v>
      </c>
      <c r="O47" s="461">
        <v>1366783.3363100002</v>
      </c>
      <c r="P47" s="456"/>
      <c r="Q47" s="649">
        <f t="shared" si="0"/>
        <v>136677</v>
      </c>
      <c r="R47" s="421"/>
      <c r="S47" s="421"/>
      <c r="T47" s="421"/>
      <c r="U47" s="421">
        <v>0</v>
      </c>
      <c r="V47" s="421">
        <v>0</v>
      </c>
      <c r="W47" s="421">
        <v>0</v>
      </c>
      <c r="X47" s="421">
        <v>-404501.0823199998</v>
      </c>
    </row>
    <row r="48" spans="1:24" ht="12.75">
      <c r="A48" s="457" t="s">
        <v>776</v>
      </c>
      <c r="B48" s="666">
        <v>1498388</v>
      </c>
      <c r="C48" s="458">
        <v>2990509.4161600005</v>
      </c>
      <c r="D48" s="458">
        <v>931084</v>
      </c>
      <c r="E48" s="459">
        <v>5419981.4161600005</v>
      </c>
      <c r="F48" s="460">
        <v>1271049.9</v>
      </c>
      <c r="G48" s="458">
        <v>341018</v>
      </c>
      <c r="H48" s="458">
        <v>-113679.9</v>
      </c>
      <c r="I48" s="458">
        <v>1498388</v>
      </c>
      <c r="J48" s="461">
        <v>3481068</v>
      </c>
      <c r="K48" s="458">
        <v>-347775.5838399995</v>
      </c>
      <c r="L48" s="458">
        <v>695048</v>
      </c>
      <c r="M48" s="458">
        <v>93253</v>
      </c>
      <c r="N48" s="462">
        <v>3921593.4161600005</v>
      </c>
      <c r="O48" s="461">
        <v>5419981.4161600005</v>
      </c>
      <c r="P48" s="456"/>
      <c r="Q48" s="649">
        <f t="shared" si="0"/>
        <v>1036066</v>
      </c>
      <c r="R48" s="421"/>
      <c r="S48" s="421"/>
      <c r="T48" s="421"/>
      <c r="U48" s="421">
        <v>0</v>
      </c>
      <c r="V48" s="421">
        <v>0</v>
      </c>
      <c r="W48" s="421">
        <v>0</v>
      </c>
      <c r="X48" s="421">
        <v>-458727.73383999954</v>
      </c>
    </row>
    <row r="49" spans="1:24" ht="12.75">
      <c r="A49" s="457" t="s">
        <v>139</v>
      </c>
      <c r="B49" s="666">
        <v>93936</v>
      </c>
      <c r="C49" s="458">
        <v>206750.64200000002</v>
      </c>
      <c r="D49" s="458">
        <v>12064</v>
      </c>
      <c r="E49" s="459">
        <v>312750.642</v>
      </c>
      <c r="F49" s="460">
        <v>241456.3</v>
      </c>
      <c r="G49" s="458">
        <v>6547</v>
      </c>
      <c r="H49" s="458">
        <v>-154067.3</v>
      </c>
      <c r="I49" s="458">
        <v>93936</v>
      </c>
      <c r="J49" s="461">
        <v>349120</v>
      </c>
      <c r="K49" s="458">
        <v>-168818.35799999998</v>
      </c>
      <c r="L49" s="458">
        <v>37624</v>
      </c>
      <c r="M49" s="458">
        <v>889</v>
      </c>
      <c r="N49" s="462">
        <v>218814.64200000002</v>
      </c>
      <c r="O49" s="461">
        <v>312750.642</v>
      </c>
      <c r="P49" s="456"/>
      <c r="Q49" s="649">
        <f t="shared" si="0"/>
        <v>44171</v>
      </c>
      <c r="R49" s="421"/>
      <c r="S49" s="421"/>
      <c r="T49" s="421"/>
      <c r="U49" s="421">
        <v>0</v>
      </c>
      <c r="V49" s="421">
        <v>0</v>
      </c>
      <c r="W49" s="421">
        <v>0</v>
      </c>
      <c r="X49" s="421">
        <v>-185829.93099999998</v>
      </c>
    </row>
    <row r="50" spans="1:24" ht="12.75">
      <c r="A50" s="450" t="s">
        <v>140</v>
      </c>
      <c r="B50" s="665">
        <v>713055</v>
      </c>
      <c r="C50" s="451">
        <v>734530.716325</v>
      </c>
      <c r="D50" s="451">
        <v>17350</v>
      </c>
      <c r="E50" s="452">
        <v>1464935.716325</v>
      </c>
      <c r="F50" s="453">
        <v>539718.3</v>
      </c>
      <c r="G50" s="451">
        <v>13850</v>
      </c>
      <c r="H50" s="451">
        <v>159486.7</v>
      </c>
      <c r="I50" s="451">
        <v>713055</v>
      </c>
      <c r="J50" s="454">
        <v>826759</v>
      </c>
      <c r="K50" s="451">
        <v>-83732.28367499996</v>
      </c>
      <c r="L50" s="451">
        <v>5868</v>
      </c>
      <c r="M50" s="451">
        <v>2986</v>
      </c>
      <c r="N50" s="455">
        <v>751880.716325</v>
      </c>
      <c r="O50" s="454">
        <v>1464935.716325</v>
      </c>
      <c r="P50" s="456"/>
      <c r="Q50" s="649">
        <f t="shared" si="0"/>
        <v>19718</v>
      </c>
      <c r="R50" s="421"/>
      <c r="S50" s="421"/>
      <c r="T50" s="421"/>
      <c r="U50" s="421">
        <v>0</v>
      </c>
      <c r="V50" s="421">
        <v>0</v>
      </c>
      <c r="W50" s="421">
        <v>0</v>
      </c>
      <c r="X50" s="421">
        <v>-156873.42834999994</v>
      </c>
    </row>
    <row r="51" spans="1:24" ht="12.75">
      <c r="A51" s="457" t="s">
        <v>141</v>
      </c>
      <c r="B51" s="666">
        <v>140977</v>
      </c>
      <c r="C51" s="458">
        <v>231843.47341</v>
      </c>
      <c r="D51" s="458">
        <v>0</v>
      </c>
      <c r="E51" s="459">
        <v>372820.47341</v>
      </c>
      <c r="F51" s="460">
        <v>204819.8</v>
      </c>
      <c r="G51" s="458">
        <v>1865</v>
      </c>
      <c r="H51" s="458">
        <v>-65707.8</v>
      </c>
      <c r="I51" s="458">
        <v>140977</v>
      </c>
      <c r="J51" s="461">
        <v>323843</v>
      </c>
      <c r="K51" s="458">
        <v>-95548.52659</v>
      </c>
      <c r="L51" s="458">
        <v>3426</v>
      </c>
      <c r="M51" s="458">
        <v>123</v>
      </c>
      <c r="N51" s="462">
        <v>231843.47341</v>
      </c>
      <c r="O51" s="461">
        <v>372820.47341</v>
      </c>
      <c r="P51" s="456"/>
      <c r="Q51" s="649">
        <f t="shared" si="0"/>
        <v>5291</v>
      </c>
      <c r="R51" s="421"/>
      <c r="S51" s="421"/>
      <c r="T51" s="421"/>
      <c r="U51" s="421">
        <v>0</v>
      </c>
      <c r="V51" s="421">
        <v>0</v>
      </c>
      <c r="W51" s="421">
        <v>0</v>
      </c>
      <c r="X51" s="421">
        <v>-98190.72062</v>
      </c>
    </row>
    <row r="52" spans="1:24" ht="12.75">
      <c r="A52" s="457" t="s">
        <v>1216</v>
      </c>
      <c r="B52" s="666">
        <v>935703</v>
      </c>
      <c r="C52" s="458">
        <v>1481042.1646699999</v>
      </c>
      <c r="D52" s="458">
        <v>471964</v>
      </c>
      <c r="E52" s="459">
        <v>2888709.16467</v>
      </c>
      <c r="F52" s="460">
        <v>560612.1</v>
      </c>
      <c r="G52" s="458">
        <v>29437</v>
      </c>
      <c r="H52" s="458">
        <v>345653.9</v>
      </c>
      <c r="I52" s="458">
        <v>935703</v>
      </c>
      <c r="J52" s="461">
        <v>1923957</v>
      </c>
      <c r="K52" s="458">
        <v>-16555.835330000147</v>
      </c>
      <c r="L52" s="458">
        <v>40106</v>
      </c>
      <c r="M52" s="458">
        <v>5499</v>
      </c>
      <c r="N52" s="462">
        <v>1953006.1646699999</v>
      </c>
      <c r="O52" s="461">
        <v>2888709.16467</v>
      </c>
      <c r="P52" s="456"/>
      <c r="Q52" s="649">
        <f t="shared" si="0"/>
        <v>69543</v>
      </c>
      <c r="R52" s="421"/>
      <c r="S52" s="421"/>
      <c r="T52" s="421"/>
      <c r="U52" s="421">
        <v>0</v>
      </c>
      <c r="V52" s="421">
        <v>0</v>
      </c>
      <c r="W52" s="421">
        <v>0</v>
      </c>
      <c r="X52" s="421">
        <v>-28794.796330000147</v>
      </c>
    </row>
    <row r="53" spans="1:24" ht="12.75">
      <c r="A53" s="457" t="s">
        <v>784</v>
      </c>
      <c r="B53" s="666">
        <v>3612003</v>
      </c>
      <c r="C53" s="458">
        <v>7705610.976</v>
      </c>
      <c r="D53" s="458">
        <v>238793</v>
      </c>
      <c r="E53" s="459">
        <v>11556406.976</v>
      </c>
      <c r="F53" s="460">
        <v>1898435</v>
      </c>
      <c r="G53" s="458">
        <v>153393</v>
      </c>
      <c r="H53" s="458">
        <v>1560175</v>
      </c>
      <c r="I53" s="458">
        <v>3612003</v>
      </c>
      <c r="J53" s="461">
        <v>7441434</v>
      </c>
      <c r="K53" s="458">
        <v>325579.9759999998</v>
      </c>
      <c r="L53" s="458">
        <v>177390</v>
      </c>
      <c r="M53" s="458">
        <v>0</v>
      </c>
      <c r="N53" s="462">
        <v>7944403.976</v>
      </c>
      <c r="O53" s="461">
        <v>11556406.976</v>
      </c>
      <c r="P53" s="456"/>
      <c r="Q53" s="649">
        <f t="shared" si="0"/>
        <v>330783</v>
      </c>
      <c r="R53" s="421"/>
      <c r="S53" s="421"/>
      <c r="T53" s="421"/>
      <c r="U53" s="421">
        <v>0</v>
      </c>
      <c r="V53" s="421">
        <v>0</v>
      </c>
      <c r="W53" s="421">
        <v>0</v>
      </c>
      <c r="X53" s="421">
        <v>108615.25180999978</v>
      </c>
    </row>
    <row r="54" spans="1:24" ht="12.75">
      <c r="A54" s="450" t="s">
        <v>1225</v>
      </c>
      <c r="B54" s="665">
        <v>353128</v>
      </c>
      <c r="C54" s="451">
        <v>468905.39460462687</v>
      </c>
      <c r="D54" s="451">
        <v>1440</v>
      </c>
      <c r="E54" s="452">
        <v>823473.3946046268</v>
      </c>
      <c r="F54" s="453">
        <v>284237.1</v>
      </c>
      <c r="G54" s="451">
        <v>26774</v>
      </c>
      <c r="H54" s="451">
        <v>42116.9</v>
      </c>
      <c r="I54" s="451">
        <v>353128</v>
      </c>
      <c r="J54" s="454">
        <v>1141613</v>
      </c>
      <c r="K54" s="451">
        <v>-671267.6053953732</v>
      </c>
      <c r="L54" s="451">
        <v>0</v>
      </c>
      <c r="M54" s="451">
        <v>0</v>
      </c>
      <c r="N54" s="455">
        <v>470345.39460462687</v>
      </c>
      <c r="O54" s="454">
        <v>823473.3946046268</v>
      </c>
      <c r="P54" s="456"/>
      <c r="Q54" s="649">
        <f t="shared" si="0"/>
        <v>26774</v>
      </c>
      <c r="R54" s="421"/>
      <c r="S54" s="421"/>
      <c r="T54" s="421"/>
      <c r="U54" s="421">
        <v>0</v>
      </c>
      <c r="V54" s="421">
        <v>0</v>
      </c>
      <c r="W54" s="421">
        <v>0</v>
      </c>
      <c r="X54" s="421">
        <v>-702193.2387873888</v>
      </c>
    </row>
    <row r="55" spans="1:24" ht="12.75">
      <c r="A55" s="457" t="s">
        <v>1230</v>
      </c>
      <c r="B55" s="666">
        <v>85655</v>
      </c>
      <c r="C55" s="458">
        <v>485439.91500000004</v>
      </c>
      <c r="D55" s="458">
        <v>34049</v>
      </c>
      <c r="E55" s="459">
        <v>605143.915</v>
      </c>
      <c r="F55" s="460">
        <v>166040.2</v>
      </c>
      <c r="G55" s="458">
        <v>6667</v>
      </c>
      <c r="H55" s="458">
        <v>-87052.2</v>
      </c>
      <c r="I55" s="458">
        <v>85655</v>
      </c>
      <c r="J55" s="461">
        <v>486780</v>
      </c>
      <c r="K55" s="458">
        <v>27760.915000000037</v>
      </c>
      <c r="L55" s="458">
        <v>4491</v>
      </c>
      <c r="M55" s="458">
        <v>457</v>
      </c>
      <c r="N55" s="462">
        <v>519488.91500000004</v>
      </c>
      <c r="O55" s="461">
        <v>605143.915</v>
      </c>
      <c r="P55" s="456"/>
      <c r="Q55" s="649">
        <f t="shared" si="0"/>
        <v>11158</v>
      </c>
      <c r="R55" s="421"/>
      <c r="S55" s="421"/>
      <c r="T55" s="421"/>
      <c r="U55" s="421">
        <v>0</v>
      </c>
      <c r="V55" s="421">
        <v>0</v>
      </c>
      <c r="W55" s="421">
        <v>0</v>
      </c>
      <c r="X55" s="421">
        <v>27068.31700000004</v>
      </c>
    </row>
    <row r="56" spans="1:24" ht="12.75">
      <c r="A56" s="457" t="s">
        <v>788</v>
      </c>
      <c r="B56" s="666">
        <v>1122134</v>
      </c>
      <c r="C56" s="458">
        <v>1570684.91079</v>
      </c>
      <c r="D56" s="458">
        <v>215110</v>
      </c>
      <c r="E56" s="459">
        <v>2907928.91079</v>
      </c>
      <c r="F56" s="460">
        <v>635793.3</v>
      </c>
      <c r="G56" s="458">
        <v>60945</v>
      </c>
      <c r="H56" s="458">
        <v>425395.7</v>
      </c>
      <c r="I56" s="458">
        <v>1122134</v>
      </c>
      <c r="J56" s="461">
        <v>2066071</v>
      </c>
      <c r="K56" s="458">
        <v>-459255.0892099999</v>
      </c>
      <c r="L56" s="458">
        <v>178979</v>
      </c>
      <c r="M56" s="458">
        <v>0</v>
      </c>
      <c r="N56" s="462">
        <v>1785794.91079</v>
      </c>
      <c r="O56" s="461">
        <v>2907928.91079</v>
      </c>
      <c r="P56" s="456"/>
      <c r="Q56" s="649">
        <f t="shared" si="0"/>
        <v>239924</v>
      </c>
      <c r="R56" s="421"/>
      <c r="S56" s="421"/>
      <c r="T56" s="421"/>
      <c r="U56" s="421">
        <v>0</v>
      </c>
      <c r="V56" s="421">
        <v>0</v>
      </c>
      <c r="W56" s="421">
        <v>0</v>
      </c>
      <c r="X56" s="421">
        <v>-658780.0992099999</v>
      </c>
    </row>
    <row r="57" spans="1:24" ht="12.75">
      <c r="A57" s="457" t="s">
        <v>793</v>
      </c>
      <c r="B57" s="666">
        <v>730508</v>
      </c>
      <c r="C57" s="458">
        <v>1583694.48463</v>
      </c>
      <c r="D57" s="458">
        <v>148019</v>
      </c>
      <c r="E57" s="459">
        <v>2462221.48463</v>
      </c>
      <c r="F57" s="460">
        <v>710600.5</v>
      </c>
      <c r="G57" s="458">
        <v>138101</v>
      </c>
      <c r="H57" s="458">
        <v>-118193.5</v>
      </c>
      <c r="I57" s="458">
        <v>730508</v>
      </c>
      <c r="J57" s="461">
        <v>2459772</v>
      </c>
      <c r="K57" s="458">
        <v>-773869.5153699999</v>
      </c>
      <c r="L57" s="458">
        <v>36185</v>
      </c>
      <c r="M57" s="458">
        <v>9626</v>
      </c>
      <c r="N57" s="462">
        <v>1731713.48463</v>
      </c>
      <c r="O57" s="461">
        <v>2462221.48463</v>
      </c>
      <c r="P57" s="456"/>
      <c r="Q57" s="649">
        <f t="shared" si="0"/>
        <v>174286</v>
      </c>
      <c r="R57" s="421"/>
      <c r="S57" s="421"/>
      <c r="T57" s="421"/>
      <c r="U57" s="421">
        <v>0</v>
      </c>
      <c r="V57" s="421">
        <v>0</v>
      </c>
      <c r="W57" s="421">
        <v>0</v>
      </c>
      <c r="X57" s="421">
        <v>-865056.3613699999</v>
      </c>
    </row>
    <row r="58" spans="1:24" ht="12.75">
      <c r="A58" s="450" t="s">
        <v>142</v>
      </c>
      <c r="B58" s="665">
        <v>258381</v>
      </c>
      <c r="C58" s="451">
        <v>605883.132</v>
      </c>
      <c r="D58" s="451">
        <v>58105</v>
      </c>
      <c r="E58" s="452">
        <v>922369.132</v>
      </c>
      <c r="F58" s="453">
        <v>401512.8</v>
      </c>
      <c r="G58" s="451">
        <v>5767</v>
      </c>
      <c r="H58" s="451">
        <v>-148898.8</v>
      </c>
      <c r="I58" s="451">
        <v>258381</v>
      </c>
      <c r="J58" s="454">
        <v>759097</v>
      </c>
      <c r="K58" s="451">
        <v>-97869.86800000002</v>
      </c>
      <c r="L58" s="451">
        <v>2761</v>
      </c>
      <c r="M58" s="451">
        <v>0</v>
      </c>
      <c r="N58" s="455">
        <v>663988.132</v>
      </c>
      <c r="O58" s="454">
        <v>922369.132</v>
      </c>
      <c r="P58" s="456"/>
      <c r="Q58" s="649">
        <f t="shared" si="0"/>
        <v>8528</v>
      </c>
      <c r="R58" s="421"/>
      <c r="S58" s="421"/>
      <c r="T58" s="421"/>
      <c r="U58" s="421">
        <v>0</v>
      </c>
      <c r="V58" s="421">
        <v>0</v>
      </c>
      <c r="W58" s="421">
        <v>0</v>
      </c>
      <c r="X58" s="421">
        <v>-99395.35500000001</v>
      </c>
    </row>
    <row r="59" spans="1:24" ht="12.75">
      <c r="A59" s="457" t="s">
        <v>1247</v>
      </c>
      <c r="B59" s="666">
        <v>717830</v>
      </c>
      <c r="C59" s="458">
        <v>1549457.527</v>
      </c>
      <c r="D59" s="458">
        <v>0</v>
      </c>
      <c r="E59" s="459">
        <v>2267287.527</v>
      </c>
      <c r="F59" s="460">
        <v>593873.4</v>
      </c>
      <c r="G59" s="458">
        <v>38143</v>
      </c>
      <c r="H59" s="458">
        <v>85813.6</v>
      </c>
      <c r="I59" s="458">
        <v>717830</v>
      </c>
      <c r="J59" s="461">
        <v>1955738</v>
      </c>
      <c r="K59" s="458">
        <v>-526765.473</v>
      </c>
      <c r="L59" s="458">
        <v>120485</v>
      </c>
      <c r="M59" s="458">
        <v>0</v>
      </c>
      <c r="N59" s="462">
        <v>1549457.527</v>
      </c>
      <c r="O59" s="461">
        <v>2267287.527</v>
      </c>
      <c r="P59" s="456"/>
      <c r="Q59" s="649">
        <f t="shared" si="0"/>
        <v>158628</v>
      </c>
      <c r="R59" s="421"/>
      <c r="S59" s="421"/>
      <c r="T59" s="421"/>
      <c r="U59" s="421">
        <v>0</v>
      </c>
      <c r="V59" s="421">
        <v>0</v>
      </c>
      <c r="W59" s="421">
        <v>0</v>
      </c>
      <c r="X59" s="421">
        <v>-528133.116</v>
      </c>
    </row>
    <row r="60" spans="1:24" ht="12.75">
      <c r="A60" s="457" t="s">
        <v>1252</v>
      </c>
      <c r="B60" s="666">
        <v>188896</v>
      </c>
      <c r="C60" s="458">
        <v>167217.03</v>
      </c>
      <c r="D60" s="458">
        <v>0</v>
      </c>
      <c r="E60" s="459">
        <v>356113.03</v>
      </c>
      <c r="F60" s="460">
        <v>236967.2</v>
      </c>
      <c r="G60" s="458">
        <v>9025</v>
      </c>
      <c r="H60" s="458">
        <v>-57096.2</v>
      </c>
      <c r="I60" s="458">
        <v>188896</v>
      </c>
      <c r="J60" s="461">
        <v>305309</v>
      </c>
      <c r="K60" s="458">
        <v>-176236.97</v>
      </c>
      <c r="L60" s="458">
        <v>38145</v>
      </c>
      <c r="M60" s="458">
        <v>0</v>
      </c>
      <c r="N60" s="462">
        <v>167217.03</v>
      </c>
      <c r="O60" s="461">
        <v>356113.03</v>
      </c>
      <c r="P60" s="456"/>
      <c r="Q60" s="649">
        <f t="shared" si="0"/>
        <v>47170</v>
      </c>
      <c r="R60" s="421"/>
      <c r="S60" s="421"/>
      <c r="T60" s="421"/>
      <c r="U60" s="421">
        <v>0</v>
      </c>
      <c r="V60" s="421">
        <v>0</v>
      </c>
      <c r="W60" s="421">
        <v>0</v>
      </c>
      <c r="X60" s="421">
        <v>-185825.077</v>
      </c>
    </row>
    <row r="61" spans="1:24" ht="13.5" thickBot="1">
      <c r="A61" s="463" t="s">
        <v>143</v>
      </c>
      <c r="B61" s="667"/>
      <c r="C61" s="464"/>
      <c r="D61" s="464"/>
      <c r="E61" s="465"/>
      <c r="F61" s="453">
        <v>1161085.1811699977</v>
      </c>
      <c r="G61" s="451">
        <v>923417.6550000003</v>
      </c>
      <c r="H61" s="451">
        <v>-2084502.836169998</v>
      </c>
      <c r="I61" s="464"/>
      <c r="J61" s="466"/>
      <c r="K61" s="464"/>
      <c r="L61" s="464"/>
      <c r="M61" s="464"/>
      <c r="N61" s="467"/>
      <c r="O61" s="466"/>
      <c r="P61" s="456"/>
      <c r="Q61" s="649"/>
      <c r="R61" s="421"/>
      <c r="S61" s="421"/>
      <c r="T61" s="421"/>
      <c r="U61" s="421">
        <v>0</v>
      </c>
      <c r="V61" s="421">
        <v>0</v>
      </c>
      <c r="W61" s="421">
        <v>0</v>
      </c>
      <c r="X61" s="421">
        <v>0</v>
      </c>
    </row>
    <row r="62" spans="1:24" ht="13.5" thickTop="1">
      <c r="A62" s="468" t="s">
        <v>144</v>
      </c>
      <c r="B62" s="668">
        <v>39536831</v>
      </c>
      <c r="C62" s="469">
        <v>67980486.63408518</v>
      </c>
      <c r="D62" s="469">
        <v>10435238</v>
      </c>
      <c r="E62" s="470">
        <v>117952555.6340852</v>
      </c>
      <c r="F62" s="471">
        <v>33548718.181169983</v>
      </c>
      <c r="G62" s="469">
        <v>5435203.655</v>
      </c>
      <c r="H62" s="469">
        <v>552909.1638300016</v>
      </c>
      <c r="I62" s="469">
        <v>39536831</v>
      </c>
      <c r="J62" s="472">
        <v>97519424</v>
      </c>
      <c r="K62" s="469">
        <v>-32808815.36591481</v>
      </c>
      <c r="L62" s="469">
        <v>10956450</v>
      </c>
      <c r="M62" s="469">
        <v>2748666</v>
      </c>
      <c r="N62" s="473">
        <v>78415724.63408518</v>
      </c>
      <c r="O62" s="472">
        <v>117952555.6340852</v>
      </c>
      <c r="P62" s="456"/>
      <c r="Q62" s="649">
        <f t="shared" si="0"/>
        <v>16391653.655000001</v>
      </c>
      <c r="R62" s="421"/>
      <c r="S62" s="421"/>
      <c r="T62" s="421"/>
      <c r="U62" s="421">
        <v>0</v>
      </c>
      <c r="V62" s="421">
        <v>0</v>
      </c>
      <c r="W62" s="421">
        <v>0</v>
      </c>
      <c r="X62" s="421">
        <v>-35970646.18810183</v>
      </c>
    </row>
    <row r="63" spans="1:24" ht="13.5" thickBot="1">
      <c r="A63" s="463" t="s">
        <v>145</v>
      </c>
      <c r="B63" s="464"/>
      <c r="C63" s="464"/>
      <c r="D63" s="464"/>
      <c r="E63" s="465"/>
      <c r="F63" s="453">
        <v>296914.93</v>
      </c>
      <c r="G63" s="451">
        <v>64104</v>
      </c>
      <c r="H63" s="451">
        <v>-361018.93</v>
      </c>
      <c r="I63" s="464"/>
      <c r="J63" s="466"/>
      <c r="K63" s="464"/>
      <c r="L63" s="464"/>
      <c r="M63" s="464"/>
      <c r="N63" s="467"/>
      <c r="O63" s="466"/>
      <c r="P63" s="456"/>
      <c r="Q63" s="428"/>
      <c r="R63" s="421"/>
      <c r="S63" s="421"/>
      <c r="T63" s="421"/>
      <c r="U63" s="421"/>
      <c r="V63" s="421"/>
      <c r="W63" s="421"/>
      <c r="X63" s="421"/>
    </row>
    <row r="64" spans="1:24" ht="13.5" thickTop="1">
      <c r="A64" s="474" t="s">
        <v>797</v>
      </c>
      <c r="B64" s="469">
        <v>39536831</v>
      </c>
      <c r="C64" s="469">
        <v>67980486.63408518</v>
      </c>
      <c r="D64" s="469">
        <v>10435238</v>
      </c>
      <c r="E64" s="470">
        <v>117952555.6340852</v>
      </c>
      <c r="F64" s="471">
        <v>33845633.11116999</v>
      </c>
      <c r="G64" s="469">
        <v>5499307.655</v>
      </c>
      <c r="H64" s="469">
        <v>191890.2338300016</v>
      </c>
      <c r="I64" s="469">
        <v>39536831</v>
      </c>
      <c r="J64" s="472">
        <v>97519424</v>
      </c>
      <c r="K64" s="469">
        <v>-32808815.36591481</v>
      </c>
      <c r="L64" s="469">
        <v>10956450</v>
      </c>
      <c r="M64" s="469">
        <v>2748666</v>
      </c>
      <c r="N64" s="473">
        <v>78415724.63408518</v>
      </c>
      <c r="O64" s="472">
        <v>117952555.6340852</v>
      </c>
      <c r="P64" s="456"/>
      <c r="Q64" s="428"/>
      <c r="R64" s="421"/>
      <c r="S64" s="421"/>
      <c r="T64" s="421"/>
      <c r="U64" s="421"/>
      <c r="V64" s="421"/>
      <c r="W64" s="421"/>
      <c r="X64" s="421"/>
    </row>
    <row r="65" spans="1:24" ht="12.75">
      <c r="A65" s="475"/>
      <c r="B65" s="456"/>
      <c r="C65" s="456"/>
      <c r="D65" s="456"/>
      <c r="E65" s="456"/>
      <c r="F65" s="456"/>
      <c r="G65" s="456"/>
      <c r="H65" s="456"/>
      <c r="I65" s="456"/>
      <c r="J65" s="456"/>
      <c r="K65" s="456"/>
      <c r="L65" s="456"/>
      <c r="M65" s="456"/>
      <c r="N65" s="456"/>
      <c r="O65" s="476"/>
      <c r="P65" s="421"/>
      <c r="Q65" s="421"/>
      <c r="R65" s="421"/>
      <c r="S65" s="421"/>
      <c r="T65" s="421"/>
      <c r="U65" s="421"/>
      <c r="V65" s="421"/>
      <c r="W65" s="421"/>
      <c r="X65" s="421"/>
    </row>
    <row r="66" spans="1:24" ht="12.75">
      <c r="A66" s="475" t="s">
        <v>146</v>
      </c>
      <c r="B66" s="429"/>
      <c r="C66" s="429"/>
      <c r="D66" s="429"/>
      <c r="E66" s="429"/>
      <c r="F66" s="429"/>
      <c r="G66" s="429"/>
      <c r="H66" s="428"/>
      <c r="I66" s="428" t="s">
        <v>147</v>
      </c>
      <c r="J66" s="429"/>
      <c r="K66" s="429"/>
      <c r="L66" s="429"/>
      <c r="M66" s="429"/>
      <c r="N66" s="429"/>
      <c r="O66" s="477"/>
      <c r="P66" s="421"/>
      <c r="Q66" s="421"/>
      <c r="R66" s="421"/>
      <c r="S66" s="421"/>
      <c r="T66" s="421"/>
      <c r="U66" s="421"/>
      <c r="V66" s="421"/>
      <c r="W66" s="421"/>
      <c r="X66" s="421"/>
    </row>
    <row r="67" spans="1:24" ht="12.75">
      <c r="A67" s="475" t="s">
        <v>148</v>
      </c>
      <c r="B67" s="429"/>
      <c r="C67" s="429"/>
      <c r="D67" s="429"/>
      <c r="E67" s="429"/>
      <c r="F67" s="429"/>
      <c r="G67" s="429"/>
      <c r="H67" s="428"/>
      <c r="I67" s="428" t="s">
        <v>149</v>
      </c>
      <c r="J67" s="429"/>
      <c r="K67" s="429"/>
      <c r="L67" s="429"/>
      <c r="M67" s="429"/>
      <c r="N67" s="429"/>
      <c r="O67" s="477"/>
      <c r="P67" s="421"/>
      <c r="Q67" s="421"/>
      <c r="R67" s="421"/>
      <c r="S67" s="421"/>
      <c r="T67" s="421"/>
      <c r="U67" s="421"/>
      <c r="V67" s="421"/>
      <c r="W67" s="421"/>
      <c r="X67" s="421"/>
    </row>
    <row r="68" spans="1:24" ht="12.75">
      <c r="A68" s="475" t="s">
        <v>150</v>
      </c>
      <c r="B68" s="429"/>
      <c r="C68" s="429"/>
      <c r="D68" s="429"/>
      <c r="E68" s="429"/>
      <c r="F68" s="429"/>
      <c r="G68" s="429"/>
      <c r="H68" s="428"/>
      <c r="I68" s="428" t="s">
        <v>151</v>
      </c>
      <c r="J68" s="429"/>
      <c r="K68" s="429"/>
      <c r="L68" s="429"/>
      <c r="M68" s="429"/>
      <c r="N68" s="429"/>
      <c r="O68" s="477"/>
      <c r="P68" s="421"/>
      <c r="Q68" s="421"/>
      <c r="R68" s="421"/>
      <c r="S68" s="421"/>
      <c r="T68" s="421"/>
      <c r="U68" s="421"/>
      <c r="V68" s="421"/>
      <c r="W68" s="421"/>
      <c r="X68" s="421"/>
    </row>
    <row r="69" spans="1:24" ht="12.75">
      <c r="A69" s="475" t="s">
        <v>152</v>
      </c>
      <c r="B69" s="429"/>
      <c r="C69" s="429"/>
      <c r="D69" s="429"/>
      <c r="E69" s="429"/>
      <c r="F69" s="429"/>
      <c r="G69" s="429"/>
      <c r="H69" s="428"/>
      <c r="I69" s="428" t="s">
        <v>153</v>
      </c>
      <c r="J69" s="429"/>
      <c r="K69" s="429"/>
      <c r="L69" s="429"/>
      <c r="M69" s="429"/>
      <c r="N69" s="429"/>
      <c r="O69" s="477"/>
      <c r="P69" s="421"/>
      <c r="Q69" s="421"/>
      <c r="R69" s="421"/>
      <c r="S69" s="421"/>
      <c r="T69" s="421"/>
      <c r="U69" s="421"/>
      <c r="V69" s="421"/>
      <c r="W69" s="421"/>
      <c r="X69" s="421"/>
    </row>
    <row r="70" spans="1:24" ht="12.75">
      <c r="A70" s="475" t="s">
        <v>154</v>
      </c>
      <c r="B70" s="429"/>
      <c r="C70" s="429"/>
      <c r="D70" s="429"/>
      <c r="E70" s="429"/>
      <c r="F70" s="429"/>
      <c r="G70" s="429"/>
      <c r="H70" s="428"/>
      <c r="I70" s="428" t="s">
        <v>155</v>
      </c>
      <c r="J70" s="429"/>
      <c r="K70" s="429"/>
      <c r="L70" s="429"/>
      <c r="M70" s="429"/>
      <c r="N70" s="429"/>
      <c r="O70" s="477"/>
      <c r="P70" s="421"/>
      <c r="Q70" s="421"/>
      <c r="R70" s="421"/>
      <c r="S70" s="421"/>
      <c r="T70" s="421"/>
      <c r="U70" s="421"/>
      <c r="V70" s="421"/>
      <c r="W70" s="421"/>
      <c r="X70" s="421"/>
    </row>
    <row r="71" spans="1:24" ht="12.75">
      <c r="A71" s="475" t="s">
        <v>156</v>
      </c>
      <c r="B71" s="429"/>
      <c r="C71" s="429"/>
      <c r="D71" s="429"/>
      <c r="E71" s="429"/>
      <c r="F71" s="429"/>
      <c r="G71" s="429"/>
      <c r="H71" s="428"/>
      <c r="I71" s="428" t="s">
        <v>157</v>
      </c>
      <c r="J71" s="429"/>
      <c r="K71" s="429"/>
      <c r="L71" s="429"/>
      <c r="M71" s="429"/>
      <c r="N71" s="429"/>
      <c r="O71" s="477"/>
      <c r="P71" s="421"/>
      <c r="Q71" s="421"/>
      <c r="R71" s="421"/>
      <c r="S71" s="421"/>
      <c r="T71" s="421"/>
      <c r="U71" s="421"/>
      <c r="V71" s="421"/>
      <c r="W71" s="421"/>
      <c r="X71" s="421"/>
    </row>
    <row r="72" spans="1:24" ht="12.75">
      <c r="A72" s="475" t="s">
        <v>158</v>
      </c>
      <c r="B72" s="429"/>
      <c r="C72" s="429"/>
      <c r="D72" s="429"/>
      <c r="E72" s="429"/>
      <c r="F72" s="429"/>
      <c r="G72" s="429"/>
      <c r="H72" s="428"/>
      <c r="I72" s="428" t="s">
        <v>159</v>
      </c>
      <c r="J72" s="429"/>
      <c r="K72" s="429"/>
      <c r="L72" s="429"/>
      <c r="M72" s="429"/>
      <c r="N72" s="429"/>
      <c r="O72" s="477"/>
      <c r="P72" s="421"/>
      <c r="Q72" s="421"/>
      <c r="R72" s="421"/>
      <c r="S72" s="421"/>
      <c r="T72" s="421"/>
      <c r="U72" s="421"/>
      <c r="V72" s="421"/>
      <c r="W72" s="421"/>
      <c r="X72" s="421"/>
    </row>
    <row r="73" spans="1:24" ht="12.75">
      <c r="A73" s="475" t="s">
        <v>160</v>
      </c>
      <c r="B73" s="429"/>
      <c r="C73" s="429"/>
      <c r="D73" s="429"/>
      <c r="E73" s="429"/>
      <c r="F73" s="429"/>
      <c r="G73" s="429"/>
      <c r="H73" s="428"/>
      <c r="I73" s="428" t="s">
        <v>161</v>
      </c>
      <c r="J73" s="429"/>
      <c r="K73" s="429"/>
      <c r="L73" s="429"/>
      <c r="M73" s="429"/>
      <c r="N73" s="429"/>
      <c r="O73" s="477"/>
      <c r="P73" s="421"/>
      <c r="Q73" s="421"/>
      <c r="R73" s="421"/>
      <c r="S73" s="421"/>
      <c r="T73" s="421"/>
      <c r="U73" s="421"/>
      <c r="V73" s="421"/>
      <c r="W73" s="421"/>
      <c r="X73" s="421"/>
    </row>
    <row r="74" spans="1:24" ht="12.75">
      <c r="A74" s="475" t="s">
        <v>162</v>
      </c>
      <c r="B74" s="429"/>
      <c r="C74" s="429"/>
      <c r="D74" s="429"/>
      <c r="E74" s="429"/>
      <c r="F74" s="429"/>
      <c r="G74" s="429"/>
      <c r="H74" s="428"/>
      <c r="I74" s="428" t="s">
        <v>163</v>
      </c>
      <c r="J74" s="429"/>
      <c r="K74" s="429"/>
      <c r="L74" s="429"/>
      <c r="M74" s="429"/>
      <c r="N74" s="429"/>
      <c r="O74" s="477"/>
      <c r="P74" s="421"/>
      <c r="Q74" s="421"/>
      <c r="R74" s="421"/>
      <c r="S74" s="421"/>
      <c r="T74" s="421"/>
      <c r="U74" s="421"/>
      <c r="V74" s="421"/>
      <c r="W74" s="421"/>
      <c r="X74" s="421"/>
    </row>
    <row r="76" ht="12.75">
      <c r="A76" s="416" t="s">
        <v>164</v>
      </c>
    </row>
    <row r="77" ht="12.75">
      <c r="A77" s="479" t="s">
        <v>165</v>
      </c>
    </row>
    <row r="79" spans="1:4" ht="12.75">
      <c r="A79" s="664" t="s">
        <v>324</v>
      </c>
      <c r="B79" s="664"/>
      <c r="C79" s="664"/>
      <c r="D79" s="664"/>
    </row>
  </sheetData>
  <hyperlinks>
    <hyperlink ref="A76" r:id="rId1" display="http://www.fhwa.dot.gov/policyinformation/statistics/2007/xls/2007hdf.xls"/>
  </hyperlinks>
  <printOptions/>
  <pageMargins left="0.75" right="0.75" top="1" bottom="1" header="0.5" footer="0.5"/>
  <pageSetup horizontalDpi="300" verticalDpi="300" orientation="portrait" r:id="rId2"/>
</worksheet>
</file>

<file path=xl/worksheets/sheet9.xml><?xml version="1.0" encoding="utf-8"?>
<worksheet xmlns="http://schemas.openxmlformats.org/spreadsheetml/2006/main" xmlns:r="http://schemas.openxmlformats.org/officeDocument/2006/relationships">
  <dimension ref="A1:W72"/>
  <sheetViews>
    <sheetView workbookViewId="0" topLeftCell="A1">
      <selection activeCell="A32" sqref="A32"/>
    </sheetView>
  </sheetViews>
  <sheetFormatPr defaultColWidth="9.140625" defaultRowHeight="12.75"/>
  <cols>
    <col min="18" max="19" width="10.28125" style="0" customWidth="1"/>
    <col min="20" max="20" width="8.7109375" style="0" customWidth="1"/>
    <col min="21" max="21" width="7.7109375" style="0" customWidth="1"/>
    <col min="22" max="23" width="10.28125" style="0" bestFit="1" customWidth="1"/>
  </cols>
  <sheetData>
    <row r="1" spans="1:15" ht="12.75">
      <c r="A1" s="193" t="s">
        <v>171</v>
      </c>
      <c r="B1" s="270"/>
      <c r="C1" s="270"/>
      <c r="D1" s="270"/>
      <c r="E1" s="270"/>
      <c r="F1" s="270"/>
      <c r="G1" s="270"/>
      <c r="H1" s="270"/>
      <c r="I1" s="270"/>
      <c r="J1" s="270"/>
      <c r="K1" s="270"/>
      <c r="L1" s="270"/>
      <c r="M1" s="270"/>
      <c r="N1" s="270"/>
      <c r="O1" s="270"/>
    </row>
    <row r="2" spans="1:15" ht="12.75">
      <c r="A2" s="272"/>
      <c r="B2" s="272"/>
      <c r="C2" s="272"/>
      <c r="D2" s="272"/>
      <c r="E2" s="272"/>
      <c r="F2" s="272"/>
      <c r="G2" s="272"/>
      <c r="H2" s="272"/>
      <c r="I2" s="272"/>
      <c r="J2" s="272"/>
      <c r="K2" s="272"/>
      <c r="L2" s="272"/>
      <c r="M2" s="272"/>
      <c r="N2" s="272"/>
      <c r="O2" s="272"/>
    </row>
    <row r="3" spans="1:15" ht="12.75">
      <c r="A3" s="197"/>
      <c r="B3" s="272"/>
      <c r="C3" s="272"/>
      <c r="D3" s="272"/>
      <c r="E3" s="272"/>
      <c r="F3" s="272"/>
      <c r="G3" s="272"/>
      <c r="H3" s="272"/>
      <c r="I3" s="272"/>
      <c r="J3" s="272"/>
      <c r="K3" s="272"/>
      <c r="L3" s="272"/>
      <c r="M3" s="272"/>
      <c r="N3" s="272"/>
      <c r="O3" s="197"/>
    </row>
    <row r="4" spans="1:20" ht="12.75">
      <c r="A4" s="486" t="s">
        <v>1286</v>
      </c>
      <c r="B4" s="272"/>
      <c r="C4" s="419" t="s">
        <v>572</v>
      </c>
      <c r="D4" s="270"/>
      <c r="E4" s="270"/>
      <c r="F4" s="270"/>
      <c r="G4" s="270"/>
      <c r="H4" s="270"/>
      <c r="I4" s="270"/>
      <c r="J4" s="270"/>
      <c r="K4" s="270"/>
      <c r="L4" s="270"/>
      <c r="M4" s="272"/>
      <c r="N4" s="272"/>
      <c r="O4" s="487" t="s">
        <v>172</v>
      </c>
      <c r="Q4" s="362"/>
      <c r="R4" s="650"/>
      <c r="S4" s="362"/>
      <c r="T4" s="362"/>
    </row>
    <row r="5" spans="1:23" ht="12.75">
      <c r="A5" s="203"/>
      <c r="B5" s="488" t="s">
        <v>173</v>
      </c>
      <c r="C5" s="207"/>
      <c r="D5" s="207"/>
      <c r="E5" s="207"/>
      <c r="F5" s="207"/>
      <c r="G5" s="489" t="s">
        <v>174</v>
      </c>
      <c r="H5" s="207"/>
      <c r="I5" s="207"/>
      <c r="J5" s="207"/>
      <c r="K5" s="207"/>
      <c r="L5" s="489" t="s">
        <v>175</v>
      </c>
      <c r="M5" s="207"/>
      <c r="N5" s="207"/>
      <c r="O5" s="490"/>
      <c r="Q5" s="362"/>
      <c r="R5" s="853" t="s">
        <v>808</v>
      </c>
      <c r="S5" s="854"/>
      <c r="T5" s="853" t="s">
        <v>809</v>
      </c>
      <c r="U5" s="854"/>
      <c r="V5" s="853" t="s">
        <v>728</v>
      </c>
      <c r="W5" s="854"/>
    </row>
    <row r="6" spans="1:23" ht="12.75">
      <c r="A6" s="210"/>
      <c r="B6" s="491" t="s">
        <v>1290</v>
      </c>
      <c r="C6" s="220" t="s">
        <v>487</v>
      </c>
      <c r="D6" s="220"/>
      <c r="E6" s="220"/>
      <c r="F6" s="220"/>
      <c r="G6" s="492" t="s">
        <v>1290</v>
      </c>
      <c r="H6" s="220" t="s">
        <v>487</v>
      </c>
      <c r="I6" s="220"/>
      <c r="J6" s="220"/>
      <c r="K6" s="493"/>
      <c r="L6" s="492" t="s">
        <v>1290</v>
      </c>
      <c r="M6" s="220" t="s">
        <v>487</v>
      </c>
      <c r="N6" s="220"/>
      <c r="O6" s="220"/>
      <c r="Q6" s="362"/>
      <c r="R6" s="849"/>
      <c r="S6" s="849"/>
      <c r="T6" s="849"/>
      <c r="U6" s="849"/>
      <c r="V6" s="849"/>
      <c r="W6" s="849"/>
    </row>
    <row r="7" spans="1:23" ht="12.75">
      <c r="A7" s="494" t="s">
        <v>491</v>
      </c>
      <c r="B7" s="491" t="s">
        <v>176</v>
      </c>
      <c r="C7" s="491" t="s">
        <v>1305</v>
      </c>
      <c r="D7" s="491" t="s">
        <v>1305</v>
      </c>
      <c r="E7" s="491" t="s">
        <v>1306</v>
      </c>
      <c r="F7" s="491" t="s">
        <v>177</v>
      </c>
      <c r="G7" s="492" t="s">
        <v>176</v>
      </c>
      <c r="H7" s="491" t="s">
        <v>1305</v>
      </c>
      <c r="I7" s="491" t="s">
        <v>1305</v>
      </c>
      <c r="J7" s="491" t="s">
        <v>1306</v>
      </c>
      <c r="K7" s="491" t="s">
        <v>177</v>
      </c>
      <c r="L7" s="492" t="s">
        <v>176</v>
      </c>
      <c r="M7" s="491" t="s">
        <v>1305</v>
      </c>
      <c r="N7" s="491" t="s">
        <v>1306</v>
      </c>
      <c r="O7" s="491" t="s">
        <v>177</v>
      </c>
      <c r="Q7" s="362"/>
      <c r="R7" s="850" t="s">
        <v>1306</v>
      </c>
      <c r="S7" s="850" t="s">
        <v>177</v>
      </c>
      <c r="T7" s="850" t="s">
        <v>1306</v>
      </c>
      <c r="U7" s="850" t="s">
        <v>177</v>
      </c>
      <c r="V7" s="850" t="s">
        <v>1306</v>
      </c>
      <c r="W7" s="850" t="s">
        <v>177</v>
      </c>
    </row>
    <row r="8" spans="1:23" ht="12.75">
      <c r="A8" s="210"/>
      <c r="B8" s="491" t="s">
        <v>1305</v>
      </c>
      <c r="C8" s="491" t="s">
        <v>489</v>
      </c>
      <c r="D8" s="491" t="s">
        <v>8</v>
      </c>
      <c r="E8" s="491" t="s">
        <v>2</v>
      </c>
      <c r="F8" s="491" t="s">
        <v>1292</v>
      </c>
      <c r="G8" s="492" t="s">
        <v>1305</v>
      </c>
      <c r="H8" s="491" t="s">
        <v>489</v>
      </c>
      <c r="I8" s="491" t="s">
        <v>8</v>
      </c>
      <c r="J8" s="491" t="s">
        <v>2</v>
      </c>
      <c r="K8" s="491" t="s">
        <v>1292</v>
      </c>
      <c r="L8" s="492" t="s">
        <v>1305</v>
      </c>
      <c r="M8" s="491" t="s">
        <v>489</v>
      </c>
      <c r="N8" s="491" t="s">
        <v>2</v>
      </c>
      <c r="O8" s="491" t="s">
        <v>1292</v>
      </c>
      <c r="Q8" s="362"/>
      <c r="R8" s="850" t="s">
        <v>2</v>
      </c>
      <c r="S8" s="850" t="s">
        <v>1292</v>
      </c>
      <c r="T8" s="850" t="s">
        <v>2</v>
      </c>
      <c r="U8" s="850" t="s">
        <v>1292</v>
      </c>
      <c r="V8" s="850" t="s">
        <v>2</v>
      </c>
      <c r="W8" s="850" t="s">
        <v>1292</v>
      </c>
    </row>
    <row r="9" spans="1:23" ht="12.75">
      <c r="A9" s="225"/>
      <c r="B9" s="495" t="s">
        <v>178</v>
      </c>
      <c r="C9" s="495" t="s">
        <v>5</v>
      </c>
      <c r="D9" s="495" t="s">
        <v>131</v>
      </c>
      <c r="E9" s="495" t="s">
        <v>5</v>
      </c>
      <c r="F9" s="495" t="s">
        <v>5</v>
      </c>
      <c r="G9" s="496" t="s">
        <v>178</v>
      </c>
      <c r="H9" s="495" t="s">
        <v>5</v>
      </c>
      <c r="I9" s="495" t="s">
        <v>131</v>
      </c>
      <c r="J9" s="495" t="s">
        <v>5</v>
      </c>
      <c r="K9" s="495" t="s">
        <v>5</v>
      </c>
      <c r="L9" s="496" t="s">
        <v>178</v>
      </c>
      <c r="M9" s="495" t="s">
        <v>5</v>
      </c>
      <c r="N9" s="495" t="s">
        <v>5</v>
      </c>
      <c r="O9" s="495" t="s">
        <v>5</v>
      </c>
      <c r="Q9" s="362"/>
      <c r="R9" s="855" t="s">
        <v>5</v>
      </c>
      <c r="S9" s="855" t="s">
        <v>5</v>
      </c>
      <c r="T9" s="855" t="s">
        <v>5</v>
      </c>
      <c r="U9" s="855" t="s">
        <v>5</v>
      </c>
      <c r="V9" s="855" t="s">
        <v>5</v>
      </c>
      <c r="W9" s="855" t="s">
        <v>5</v>
      </c>
    </row>
    <row r="10" spans="1:23" ht="12.75">
      <c r="A10" s="210" t="s">
        <v>1028</v>
      </c>
      <c r="B10" s="669">
        <v>680013</v>
      </c>
      <c r="C10" s="497">
        <v>661579.70875</v>
      </c>
      <c r="D10" s="669">
        <v>18175.29125</v>
      </c>
      <c r="E10" s="497"/>
      <c r="F10" s="497">
        <v>258</v>
      </c>
      <c r="G10" s="673">
        <v>234685.926</v>
      </c>
      <c r="H10" s="497">
        <v>183561.956</v>
      </c>
      <c r="I10" s="669">
        <v>51123.97</v>
      </c>
      <c r="J10" s="497"/>
      <c r="K10" s="498"/>
      <c r="L10" s="678"/>
      <c r="M10" s="497"/>
      <c r="N10" s="497"/>
      <c r="O10" s="497"/>
      <c r="Q10" s="362"/>
      <c r="R10" s="851"/>
      <c r="S10" s="851">
        <f>+F10+K10+O10</f>
        <v>258</v>
      </c>
      <c r="T10" s="851">
        <f>+LDF!D10+LDF!H10+LDF!L10</f>
        <v>78</v>
      </c>
      <c r="U10" s="851">
        <f>+LDF!E10+LDF!I10+LDF!M10</f>
        <v>19687</v>
      </c>
      <c r="V10" s="859">
        <v>78</v>
      </c>
      <c r="W10" s="859">
        <v>19945</v>
      </c>
    </row>
    <row r="11" spans="1:23" ht="12.75">
      <c r="A11" s="210" t="s">
        <v>1033</v>
      </c>
      <c r="B11" s="670">
        <v>31638</v>
      </c>
      <c r="C11" s="499">
        <v>31638</v>
      </c>
      <c r="D11" s="670">
        <v>0</v>
      </c>
      <c r="E11" s="499"/>
      <c r="F11" s="499"/>
      <c r="G11" s="674">
        <v>51675.535</v>
      </c>
      <c r="H11" s="499">
        <v>51675.535</v>
      </c>
      <c r="I11" s="670">
        <v>0</v>
      </c>
      <c r="J11" s="499"/>
      <c r="K11" s="500"/>
      <c r="L11" s="679">
        <v>23811</v>
      </c>
      <c r="M11" s="499">
        <v>23811</v>
      </c>
      <c r="N11" s="499"/>
      <c r="O11" s="499"/>
      <c r="Q11" s="362"/>
      <c r="R11" s="851"/>
      <c r="S11" s="851"/>
      <c r="T11" s="851"/>
      <c r="U11" s="851">
        <f>+LDF!E11+LDF!I11+LDF!M11</f>
        <v>17920</v>
      </c>
      <c r="V11" s="859"/>
      <c r="W11" s="859">
        <v>17920</v>
      </c>
    </row>
    <row r="12" spans="1:23" ht="12.75">
      <c r="A12" s="210" t="s">
        <v>1038</v>
      </c>
      <c r="B12" s="670">
        <v>728385</v>
      </c>
      <c r="C12" s="499">
        <v>709806</v>
      </c>
      <c r="D12" s="670">
        <v>0</v>
      </c>
      <c r="E12" s="499"/>
      <c r="F12" s="499">
        <v>18579</v>
      </c>
      <c r="G12" s="674">
        <v>348592.265</v>
      </c>
      <c r="H12" s="499">
        <v>328465.10500000004</v>
      </c>
      <c r="I12" s="670">
        <v>7625.16</v>
      </c>
      <c r="J12" s="499"/>
      <c r="K12" s="500">
        <v>12502</v>
      </c>
      <c r="L12" s="679"/>
      <c r="M12" s="499"/>
      <c r="N12" s="499"/>
      <c r="O12" s="499"/>
      <c r="Q12" s="362"/>
      <c r="R12" s="851"/>
      <c r="S12" s="851">
        <f aca="true" t="shared" si="0" ref="S12:S62">+F12+K12+O12</f>
        <v>31081</v>
      </c>
      <c r="T12" s="851"/>
      <c r="U12" s="851"/>
      <c r="V12" s="859"/>
      <c r="W12" s="859">
        <v>31081</v>
      </c>
    </row>
    <row r="13" spans="1:23" ht="12.75">
      <c r="A13" s="210" t="s">
        <v>1043</v>
      </c>
      <c r="B13" s="671">
        <v>462190</v>
      </c>
      <c r="C13" s="501">
        <v>435823.602</v>
      </c>
      <c r="D13" s="671">
        <v>17191.398</v>
      </c>
      <c r="E13" s="501"/>
      <c r="F13" s="501">
        <v>9175</v>
      </c>
      <c r="G13" s="675">
        <v>142289.291</v>
      </c>
      <c r="H13" s="501">
        <v>127807.114</v>
      </c>
      <c r="I13" s="671">
        <v>3958.177</v>
      </c>
      <c r="J13" s="501"/>
      <c r="K13" s="502">
        <v>10524</v>
      </c>
      <c r="L13" s="680"/>
      <c r="M13" s="501"/>
      <c r="N13" s="501"/>
      <c r="O13" s="501"/>
      <c r="Q13" s="362"/>
      <c r="R13" s="851"/>
      <c r="S13" s="851">
        <f t="shared" si="0"/>
        <v>19699</v>
      </c>
      <c r="T13" s="851"/>
      <c r="U13" s="851"/>
      <c r="V13" s="859"/>
      <c r="W13" s="859">
        <v>19699</v>
      </c>
    </row>
    <row r="14" spans="1:23" ht="12.75">
      <c r="A14" s="203" t="s">
        <v>725</v>
      </c>
      <c r="B14" s="670">
        <v>3418725</v>
      </c>
      <c r="C14" s="499">
        <v>3396155.64426</v>
      </c>
      <c r="D14" s="670">
        <v>22569.35574</v>
      </c>
      <c r="E14" s="499"/>
      <c r="F14" s="499"/>
      <c r="G14" s="674">
        <v>5116122.632</v>
      </c>
      <c r="H14" s="499">
        <v>1281943.7460000003</v>
      </c>
      <c r="I14" s="670">
        <v>1248291.8860000002</v>
      </c>
      <c r="J14" s="499"/>
      <c r="K14" s="500">
        <v>2585887</v>
      </c>
      <c r="L14" s="679">
        <v>425812</v>
      </c>
      <c r="M14" s="499">
        <v>315624</v>
      </c>
      <c r="N14" s="499">
        <v>29615</v>
      </c>
      <c r="O14" s="499">
        <v>80573</v>
      </c>
      <c r="Q14" s="362"/>
      <c r="R14" s="856">
        <f aca="true" t="shared" si="1" ref="R14:R62">+E14+J14+N14</f>
        <v>29615</v>
      </c>
      <c r="S14" s="856">
        <f t="shared" si="0"/>
        <v>2666460</v>
      </c>
      <c r="T14" s="856">
        <f>+LDF!D14+LDF!H14+LDF!L14</f>
        <v>6826</v>
      </c>
      <c r="U14" s="856">
        <f>+LDF!E14+LDF!I14+LDF!M14</f>
        <v>17355</v>
      </c>
      <c r="V14" s="860">
        <v>36441</v>
      </c>
      <c r="W14" s="860">
        <v>2683815</v>
      </c>
    </row>
    <row r="15" spans="1:23" ht="12.75">
      <c r="A15" s="210" t="s">
        <v>1048</v>
      </c>
      <c r="B15" s="670">
        <v>567680</v>
      </c>
      <c r="C15" s="499">
        <v>544265.84628</v>
      </c>
      <c r="D15" s="670">
        <v>3693.15372</v>
      </c>
      <c r="E15" s="499">
        <v>19721</v>
      </c>
      <c r="F15" s="499"/>
      <c r="G15" s="674">
        <v>757668.301</v>
      </c>
      <c r="H15" s="499">
        <v>730948.301</v>
      </c>
      <c r="I15" s="670">
        <v>0</v>
      </c>
      <c r="J15" s="499">
        <v>26720</v>
      </c>
      <c r="K15" s="500"/>
      <c r="L15" s="679">
        <v>2200</v>
      </c>
      <c r="M15" s="499">
        <v>2200</v>
      </c>
      <c r="N15" s="499"/>
      <c r="O15" s="499"/>
      <c r="Q15" s="362"/>
      <c r="R15" s="851">
        <f t="shared" si="1"/>
        <v>46441</v>
      </c>
      <c r="S15" s="851"/>
      <c r="T15" s="851"/>
      <c r="U15" s="851">
        <f>+LDF!E15+LDF!I15+LDF!M15</f>
        <v>5082</v>
      </c>
      <c r="V15" s="859">
        <v>46441</v>
      </c>
      <c r="W15" s="859">
        <v>5082</v>
      </c>
    </row>
    <row r="16" spans="1:23" ht="12.75">
      <c r="A16" s="210" t="s">
        <v>1056</v>
      </c>
      <c r="B16" s="670">
        <v>676813</v>
      </c>
      <c r="C16" s="499">
        <v>421340.431</v>
      </c>
      <c r="D16" s="670">
        <v>4614.569</v>
      </c>
      <c r="E16" s="499">
        <v>248983</v>
      </c>
      <c r="F16" s="499">
        <v>1875</v>
      </c>
      <c r="G16" s="674">
        <v>322370.864</v>
      </c>
      <c r="H16" s="499">
        <v>232969.864</v>
      </c>
      <c r="I16" s="670">
        <v>0</v>
      </c>
      <c r="J16" s="499">
        <v>88576</v>
      </c>
      <c r="K16" s="500">
        <v>825</v>
      </c>
      <c r="L16" s="679">
        <v>323</v>
      </c>
      <c r="M16" s="499">
        <v>323</v>
      </c>
      <c r="N16" s="499"/>
      <c r="O16" s="499"/>
      <c r="Q16" s="362"/>
      <c r="R16" s="851">
        <f t="shared" si="1"/>
        <v>337559</v>
      </c>
      <c r="S16" s="851">
        <f t="shared" si="0"/>
        <v>2700</v>
      </c>
      <c r="T16" s="851"/>
      <c r="U16" s="851"/>
      <c r="V16" s="859">
        <v>337559</v>
      </c>
      <c r="W16" s="859">
        <v>2700</v>
      </c>
    </row>
    <row r="17" spans="1:23" ht="12.75">
      <c r="A17" s="210" t="s">
        <v>729</v>
      </c>
      <c r="B17" s="670">
        <v>117218</v>
      </c>
      <c r="C17" s="499">
        <v>117218</v>
      </c>
      <c r="D17" s="670">
        <v>0</v>
      </c>
      <c r="E17" s="499"/>
      <c r="F17" s="499"/>
      <c r="G17" s="674">
        <v>106255.321</v>
      </c>
      <c r="H17" s="499">
        <v>106255.321</v>
      </c>
      <c r="I17" s="670">
        <v>0</v>
      </c>
      <c r="J17" s="499"/>
      <c r="K17" s="500"/>
      <c r="L17" s="679">
        <v>213637</v>
      </c>
      <c r="M17" s="499">
        <v>213231</v>
      </c>
      <c r="N17" s="499"/>
      <c r="O17" s="499">
        <v>406</v>
      </c>
      <c r="Q17" s="362"/>
      <c r="R17" s="857"/>
      <c r="S17" s="857">
        <f t="shared" si="0"/>
        <v>406</v>
      </c>
      <c r="T17" s="857"/>
      <c r="U17" s="857"/>
      <c r="V17" s="861"/>
      <c r="W17" s="861">
        <v>406</v>
      </c>
    </row>
    <row r="18" spans="1:23" ht="12.75">
      <c r="A18" s="203" t="s">
        <v>1285</v>
      </c>
      <c r="B18" s="669">
        <v>26776</v>
      </c>
      <c r="C18" s="497">
        <v>22526</v>
      </c>
      <c r="D18" s="669">
        <v>0</v>
      </c>
      <c r="E18" s="497">
        <v>4250</v>
      </c>
      <c r="F18" s="497"/>
      <c r="G18" s="673">
        <v>85699.618</v>
      </c>
      <c r="H18" s="497">
        <v>70163.618</v>
      </c>
      <c r="I18" s="669">
        <v>0</v>
      </c>
      <c r="J18" s="497">
        <v>15224</v>
      </c>
      <c r="K18" s="498">
        <v>312</v>
      </c>
      <c r="L18" s="678"/>
      <c r="M18" s="497"/>
      <c r="N18" s="497"/>
      <c r="O18" s="497"/>
      <c r="Q18" s="362"/>
      <c r="R18" s="851">
        <f t="shared" si="1"/>
        <v>19474</v>
      </c>
      <c r="S18" s="851">
        <f t="shared" si="0"/>
        <v>312</v>
      </c>
      <c r="T18" s="851"/>
      <c r="U18" s="851"/>
      <c r="V18" s="859">
        <v>19474</v>
      </c>
      <c r="W18" s="859">
        <v>312</v>
      </c>
    </row>
    <row r="19" spans="1:23" ht="12.75">
      <c r="A19" s="210" t="s">
        <v>731</v>
      </c>
      <c r="B19" s="670">
        <v>2233129</v>
      </c>
      <c r="C19" s="499">
        <v>2193133.41644</v>
      </c>
      <c r="D19" s="670">
        <v>24760.583560000003</v>
      </c>
      <c r="E19" s="499"/>
      <c r="F19" s="499">
        <v>15235</v>
      </c>
      <c r="G19" s="674">
        <v>1150227.278</v>
      </c>
      <c r="H19" s="499">
        <v>1024594.2779999999</v>
      </c>
      <c r="I19" s="670">
        <v>0</v>
      </c>
      <c r="J19" s="499"/>
      <c r="K19" s="500">
        <v>125633</v>
      </c>
      <c r="L19" s="679">
        <v>1124495</v>
      </c>
      <c r="M19" s="499">
        <v>1124495</v>
      </c>
      <c r="N19" s="499"/>
      <c r="O19" s="499"/>
      <c r="Q19" s="362"/>
      <c r="R19" s="851"/>
      <c r="S19" s="851">
        <f t="shared" si="0"/>
        <v>140868</v>
      </c>
      <c r="T19" s="851">
        <f>+LDF!D19+LDF!H19+LDF!L19</f>
        <v>123526</v>
      </c>
      <c r="U19" s="851">
        <f>+LDF!E19+LDF!I19+LDF!M19</f>
        <v>3512</v>
      </c>
      <c r="V19" s="859">
        <v>123526</v>
      </c>
      <c r="W19" s="859">
        <v>144380</v>
      </c>
    </row>
    <row r="20" spans="1:23" ht="12.75">
      <c r="A20" s="210" t="s">
        <v>740</v>
      </c>
      <c r="B20" s="670">
        <v>934173</v>
      </c>
      <c r="C20" s="499">
        <v>811041.11192</v>
      </c>
      <c r="D20" s="670">
        <v>6601.88808</v>
      </c>
      <c r="E20" s="499">
        <v>6298</v>
      </c>
      <c r="F20" s="499">
        <v>110232</v>
      </c>
      <c r="G20" s="674">
        <v>444392.881</v>
      </c>
      <c r="H20" s="499">
        <v>178323.974</v>
      </c>
      <c r="I20" s="670">
        <v>197616.907</v>
      </c>
      <c r="J20" s="499">
        <v>3965</v>
      </c>
      <c r="K20" s="500">
        <v>64487</v>
      </c>
      <c r="L20" s="679">
        <v>32632</v>
      </c>
      <c r="M20" s="499">
        <v>32632</v>
      </c>
      <c r="N20" s="499"/>
      <c r="O20" s="499"/>
      <c r="Q20" s="362"/>
      <c r="R20" s="851">
        <f t="shared" si="1"/>
        <v>10263</v>
      </c>
      <c r="S20" s="851">
        <f t="shared" si="0"/>
        <v>174719</v>
      </c>
      <c r="T20" s="851"/>
      <c r="U20" s="851"/>
      <c r="V20" s="859">
        <v>10263</v>
      </c>
      <c r="W20" s="859">
        <v>174719</v>
      </c>
    </row>
    <row r="21" spans="1:23" ht="12.75">
      <c r="A21" s="210" t="s">
        <v>1078</v>
      </c>
      <c r="B21" s="671">
        <v>85561</v>
      </c>
      <c r="C21" s="501">
        <v>78175</v>
      </c>
      <c r="D21" s="671">
        <v>0</v>
      </c>
      <c r="E21" s="501">
        <v>1636</v>
      </c>
      <c r="F21" s="501">
        <v>5750</v>
      </c>
      <c r="G21" s="675">
        <v>181507.082</v>
      </c>
      <c r="H21" s="501">
        <v>49319.29199999999</v>
      </c>
      <c r="I21" s="671">
        <v>50623.79</v>
      </c>
      <c r="J21" s="501">
        <v>1996</v>
      </c>
      <c r="K21" s="502">
        <v>79568</v>
      </c>
      <c r="L21" s="680"/>
      <c r="M21" s="501"/>
      <c r="N21" s="501"/>
      <c r="O21" s="501"/>
      <c r="Q21" s="362"/>
      <c r="R21" s="851">
        <f t="shared" si="1"/>
        <v>3632</v>
      </c>
      <c r="S21" s="851">
        <f t="shared" si="0"/>
        <v>85318</v>
      </c>
      <c r="T21" s="851">
        <f>+LDF!D21+LDF!H21+LDF!L21</f>
        <v>1054</v>
      </c>
      <c r="U21" s="851"/>
      <c r="V21" s="859">
        <v>4686</v>
      </c>
      <c r="W21" s="859">
        <v>85318</v>
      </c>
    </row>
    <row r="22" spans="1:23" ht="12.75">
      <c r="A22" s="203" t="s">
        <v>1083</v>
      </c>
      <c r="B22" s="670">
        <v>237411</v>
      </c>
      <c r="C22" s="499">
        <v>227746.75</v>
      </c>
      <c r="D22" s="670">
        <v>3597.25</v>
      </c>
      <c r="E22" s="499">
        <v>1541</v>
      </c>
      <c r="F22" s="499">
        <v>4526</v>
      </c>
      <c r="G22" s="674">
        <v>162265.746</v>
      </c>
      <c r="H22" s="499">
        <v>144481.74200000003</v>
      </c>
      <c r="I22" s="670">
        <v>8612.004</v>
      </c>
      <c r="J22" s="499">
        <v>1092</v>
      </c>
      <c r="K22" s="500">
        <v>8080</v>
      </c>
      <c r="L22" s="679"/>
      <c r="M22" s="499"/>
      <c r="N22" s="499"/>
      <c r="O22" s="499"/>
      <c r="Q22" s="362"/>
      <c r="R22" s="856">
        <f t="shared" si="1"/>
        <v>2633</v>
      </c>
      <c r="S22" s="856">
        <f t="shared" si="0"/>
        <v>12606</v>
      </c>
      <c r="T22" s="856"/>
      <c r="U22" s="856"/>
      <c r="V22" s="860">
        <v>2633</v>
      </c>
      <c r="W22" s="860">
        <v>12606</v>
      </c>
    </row>
    <row r="23" spans="1:23" ht="12.75">
      <c r="A23" s="210" t="s">
        <v>742</v>
      </c>
      <c r="B23" s="670">
        <v>1338373</v>
      </c>
      <c r="C23" s="499">
        <v>1306940</v>
      </c>
      <c r="D23" s="670">
        <v>30449</v>
      </c>
      <c r="E23" s="499">
        <v>984</v>
      </c>
      <c r="F23" s="499"/>
      <c r="G23" s="674">
        <v>1566280.244</v>
      </c>
      <c r="H23" s="499">
        <v>1564532.244</v>
      </c>
      <c r="I23" s="670">
        <v>0</v>
      </c>
      <c r="J23" s="499">
        <v>1748</v>
      </c>
      <c r="K23" s="500"/>
      <c r="L23" s="679">
        <v>604987</v>
      </c>
      <c r="M23" s="499">
        <v>604987</v>
      </c>
      <c r="N23" s="499"/>
      <c r="O23" s="499"/>
      <c r="Q23" s="362"/>
      <c r="R23" s="851">
        <f t="shared" si="1"/>
        <v>2732</v>
      </c>
      <c r="S23" s="851"/>
      <c r="T23" s="851"/>
      <c r="U23" s="851"/>
      <c r="V23" s="859">
        <v>2732</v>
      </c>
      <c r="W23" s="859"/>
    </row>
    <row r="24" spans="1:23" ht="12.75">
      <c r="A24" s="210" t="s">
        <v>1088</v>
      </c>
      <c r="B24" s="670">
        <v>879793</v>
      </c>
      <c r="C24" s="499">
        <v>879268</v>
      </c>
      <c r="D24" s="670">
        <v>0</v>
      </c>
      <c r="E24" s="499">
        <v>525</v>
      </c>
      <c r="F24" s="499"/>
      <c r="G24" s="674">
        <v>326985.437</v>
      </c>
      <c r="H24" s="499">
        <v>320822.84891</v>
      </c>
      <c r="I24" s="670">
        <v>6064.58809</v>
      </c>
      <c r="J24" s="499">
        <v>98</v>
      </c>
      <c r="K24" s="500"/>
      <c r="L24" s="679">
        <v>139206</v>
      </c>
      <c r="M24" s="499">
        <v>98840</v>
      </c>
      <c r="N24" s="499"/>
      <c r="O24" s="499">
        <v>40366</v>
      </c>
      <c r="Q24" s="362"/>
      <c r="R24" s="851">
        <f t="shared" si="1"/>
        <v>623</v>
      </c>
      <c r="S24" s="851">
        <f t="shared" si="0"/>
        <v>40366</v>
      </c>
      <c r="T24" s="851"/>
      <c r="U24" s="851"/>
      <c r="V24" s="859">
        <v>623</v>
      </c>
      <c r="W24" s="859">
        <v>40366</v>
      </c>
    </row>
    <row r="25" spans="1:23" ht="12.75">
      <c r="A25" s="210" t="s">
        <v>1096</v>
      </c>
      <c r="B25" s="670">
        <v>444086</v>
      </c>
      <c r="C25" s="499">
        <v>432301.958</v>
      </c>
      <c r="D25" s="670">
        <v>1258.042</v>
      </c>
      <c r="E25" s="499">
        <v>10526</v>
      </c>
      <c r="F25" s="499"/>
      <c r="G25" s="674">
        <v>430389.559</v>
      </c>
      <c r="H25" s="499">
        <v>399704.647</v>
      </c>
      <c r="I25" s="670">
        <v>20881.912</v>
      </c>
      <c r="J25" s="499">
        <v>9803</v>
      </c>
      <c r="K25" s="500"/>
      <c r="L25" s="679"/>
      <c r="M25" s="499"/>
      <c r="N25" s="499"/>
      <c r="O25" s="499"/>
      <c r="Q25" s="362"/>
      <c r="R25" s="857">
        <f t="shared" si="1"/>
        <v>20329</v>
      </c>
      <c r="S25" s="857"/>
      <c r="T25" s="857"/>
      <c r="U25" s="857"/>
      <c r="V25" s="861">
        <v>20329</v>
      </c>
      <c r="W25" s="861"/>
    </row>
    <row r="26" spans="1:23" ht="12.75">
      <c r="A26" s="203" t="s">
        <v>747</v>
      </c>
      <c r="B26" s="669">
        <v>439590</v>
      </c>
      <c r="C26" s="497">
        <v>427015</v>
      </c>
      <c r="D26" s="669">
        <v>0</v>
      </c>
      <c r="E26" s="497"/>
      <c r="F26" s="497">
        <v>12575</v>
      </c>
      <c r="G26" s="673">
        <v>184104.737</v>
      </c>
      <c r="H26" s="497">
        <v>169184.846</v>
      </c>
      <c r="I26" s="669">
        <v>1865.891</v>
      </c>
      <c r="J26" s="497"/>
      <c r="K26" s="498">
        <v>13054</v>
      </c>
      <c r="L26" s="678">
        <v>78275</v>
      </c>
      <c r="M26" s="497">
        <v>78275</v>
      </c>
      <c r="N26" s="497"/>
      <c r="O26" s="497"/>
      <c r="Q26" s="362"/>
      <c r="R26" s="851"/>
      <c r="S26" s="851">
        <f t="shared" si="0"/>
        <v>25629</v>
      </c>
      <c r="T26" s="851"/>
      <c r="U26" s="851"/>
      <c r="V26" s="859"/>
      <c r="W26" s="859">
        <v>25629</v>
      </c>
    </row>
    <row r="27" spans="1:23" ht="12.75">
      <c r="A27" s="210" t="s">
        <v>749</v>
      </c>
      <c r="B27" s="670">
        <v>563168</v>
      </c>
      <c r="C27" s="499">
        <v>563168</v>
      </c>
      <c r="D27" s="670">
        <v>0</v>
      </c>
      <c r="E27" s="499"/>
      <c r="F27" s="499"/>
      <c r="G27" s="674">
        <v>647649.61</v>
      </c>
      <c r="H27" s="499">
        <v>605712.146</v>
      </c>
      <c r="I27" s="670">
        <v>23908.464</v>
      </c>
      <c r="J27" s="499"/>
      <c r="K27" s="500">
        <v>18029</v>
      </c>
      <c r="L27" s="679"/>
      <c r="M27" s="499">
        <v>-135</v>
      </c>
      <c r="N27" s="499"/>
      <c r="O27" s="499">
        <v>135</v>
      </c>
      <c r="Q27" s="362"/>
      <c r="R27" s="851"/>
      <c r="S27" s="851">
        <f t="shared" si="0"/>
        <v>18164</v>
      </c>
      <c r="T27" s="851"/>
      <c r="U27" s="851"/>
      <c r="V27" s="859"/>
      <c r="W27" s="859">
        <v>18164</v>
      </c>
    </row>
    <row r="28" spans="1:23" ht="12.75">
      <c r="A28" s="210" t="s">
        <v>751</v>
      </c>
      <c r="B28" s="670">
        <v>639748</v>
      </c>
      <c r="C28" s="499">
        <v>637880</v>
      </c>
      <c r="D28" s="670">
        <v>0</v>
      </c>
      <c r="E28" s="499">
        <v>1868</v>
      </c>
      <c r="F28" s="499"/>
      <c r="G28" s="674">
        <v>201864.182</v>
      </c>
      <c r="H28" s="499">
        <v>201080.182</v>
      </c>
      <c r="I28" s="670">
        <v>0</v>
      </c>
      <c r="J28" s="499">
        <v>745</v>
      </c>
      <c r="K28" s="500">
        <v>39</v>
      </c>
      <c r="L28" s="679">
        <v>40470</v>
      </c>
      <c r="M28" s="499">
        <v>40470</v>
      </c>
      <c r="N28" s="499"/>
      <c r="O28" s="499"/>
      <c r="Q28" s="362"/>
      <c r="R28" s="851">
        <f t="shared" si="1"/>
        <v>2613</v>
      </c>
      <c r="S28" s="851">
        <f t="shared" si="0"/>
        <v>39</v>
      </c>
      <c r="T28" s="851"/>
      <c r="U28" s="851"/>
      <c r="V28" s="859">
        <v>2613</v>
      </c>
      <c r="W28" s="859">
        <v>39</v>
      </c>
    </row>
    <row r="29" spans="1:23" ht="12.75">
      <c r="A29" s="210" t="s">
        <v>754</v>
      </c>
      <c r="B29" s="671">
        <v>238796</v>
      </c>
      <c r="C29" s="501">
        <v>238796</v>
      </c>
      <c r="D29" s="671">
        <v>0</v>
      </c>
      <c r="E29" s="501"/>
      <c r="F29" s="501"/>
      <c r="G29" s="675">
        <v>94637.94</v>
      </c>
      <c r="H29" s="501">
        <v>62075.202000000005</v>
      </c>
      <c r="I29" s="671">
        <v>32562.738</v>
      </c>
      <c r="J29" s="501"/>
      <c r="K29" s="502"/>
      <c r="L29" s="680">
        <v>87710</v>
      </c>
      <c r="M29" s="501">
        <v>87710</v>
      </c>
      <c r="N29" s="501"/>
      <c r="O29" s="501"/>
      <c r="Q29" s="362"/>
      <c r="R29" s="851"/>
      <c r="S29" s="851"/>
      <c r="T29" s="851"/>
      <c r="U29" s="851"/>
      <c r="V29" s="859"/>
      <c r="W29" s="859"/>
    </row>
    <row r="30" spans="1:23" ht="12.75">
      <c r="A30" s="203" t="s">
        <v>756</v>
      </c>
      <c r="B30" s="670">
        <v>758834</v>
      </c>
      <c r="C30" s="499">
        <v>483125.76199</v>
      </c>
      <c r="D30" s="670">
        <v>7774.23801</v>
      </c>
      <c r="E30" s="499">
        <v>245410</v>
      </c>
      <c r="F30" s="499">
        <v>22524</v>
      </c>
      <c r="G30" s="674">
        <v>1249063.54</v>
      </c>
      <c r="H30" s="499">
        <v>663349.8731500001</v>
      </c>
      <c r="I30" s="670">
        <v>43972.666849999994</v>
      </c>
      <c r="J30" s="499">
        <v>400137</v>
      </c>
      <c r="K30" s="500">
        <v>141604</v>
      </c>
      <c r="L30" s="679">
        <v>393981</v>
      </c>
      <c r="M30" s="499">
        <v>303164</v>
      </c>
      <c r="N30" s="499"/>
      <c r="O30" s="499">
        <v>90817</v>
      </c>
      <c r="Q30" s="362"/>
      <c r="R30" s="856">
        <f t="shared" si="1"/>
        <v>645547</v>
      </c>
      <c r="S30" s="856">
        <f t="shared" si="0"/>
        <v>254945</v>
      </c>
      <c r="T30" s="856">
        <f>+LDF!D30+LDF!H30+LDF!L30</f>
        <v>318</v>
      </c>
      <c r="U30" s="856">
        <f>+LDF!E30+LDF!I30+LDF!M30</f>
        <v>6841</v>
      </c>
      <c r="V30" s="860">
        <v>645865</v>
      </c>
      <c r="W30" s="860">
        <v>261786</v>
      </c>
    </row>
    <row r="31" spans="1:23" ht="12.75">
      <c r="A31" s="210" t="s">
        <v>758</v>
      </c>
      <c r="B31" s="670">
        <v>669357</v>
      </c>
      <c r="C31" s="499">
        <v>46522</v>
      </c>
      <c r="D31" s="670">
        <v>0</v>
      </c>
      <c r="E31" s="499">
        <v>622835</v>
      </c>
      <c r="F31" s="499"/>
      <c r="G31" s="674">
        <v>354282.006</v>
      </c>
      <c r="H31" s="499">
        <v>128727.006</v>
      </c>
      <c r="I31" s="670">
        <v>0</v>
      </c>
      <c r="J31" s="499">
        <v>196358</v>
      </c>
      <c r="K31" s="500">
        <v>29197</v>
      </c>
      <c r="L31" s="679">
        <v>462680</v>
      </c>
      <c r="M31" s="499">
        <v>448992</v>
      </c>
      <c r="N31" s="499"/>
      <c r="O31" s="499">
        <v>13688</v>
      </c>
      <c r="Q31" s="362"/>
      <c r="R31" s="851">
        <f t="shared" si="1"/>
        <v>819193</v>
      </c>
      <c r="S31" s="851">
        <f t="shared" si="0"/>
        <v>42885</v>
      </c>
      <c r="T31" s="851"/>
      <c r="U31" s="851"/>
      <c r="V31" s="859">
        <v>819193</v>
      </c>
      <c r="W31" s="859">
        <v>42885</v>
      </c>
    </row>
    <row r="32" spans="1:23" ht="12.75">
      <c r="A32" s="210" t="s">
        <v>1125</v>
      </c>
      <c r="B32" s="670">
        <v>1027933</v>
      </c>
      <c r="C32" s="499">
        <v>946384.23333</v>
      </c>
      <c r="D32" s="670">
        <v>8902.766669999999</v>
      </c>
      <c r="E32" s="499">
        <v>57885</v>
      </c>
      <c r="F32" s="499">
        <v>14761</v>
      </c>
      <c r="G32" s="674">
        <v>1032746.638</v>
      </c>
      <c r="H32" s="499">
        <v>839804.9089500001</v>
      </c>
      <c r="I32" s="670">
        <v>131094.72905000002</v>
      </c>
      <c r="J32" s="499">
        <v>48576</v>
      </c>
      <c r="K32" s="500">
        <v>13271</v>
      </c>
      <c r="L32" s="679">
        <v>33618</v>
      </c>
      <c r="M32" s="499">
        <v>33618</v>
      </c>
      <c r="N32" s="499"/>
      <c r="O32" s="499"/>
      <c r="Q32" s="362"/>
      <c r="R32" s="851">
        <f t="shared" si="1"/>
        <v>106461</v>
      </c>
      <c r="S32" s="851">
        <f t="shared" si="0"/>
        <v>28032</v>
      </c>
      <c r="T32" s="851"/>
      <c r="U32" s="851"/>
      <c r="V32" s="859">
        <v>106461</v>
      </c>
      <c r="W32" s="859">
        <v>28032</v>
      </c>
    </row>
    <row r="33" spans="1:23" ht="12.75">
      <c r="A33" s="210" t="s">
        <v>1130</v>
      </c>
      <c r="B33" s="670">
        <v>674682</v>
      </c>
      <c r="C33" s="499">
        <v>672490.796</v>
      </c>
      <c r="D33" s="670">
        <v>766.204</v>
      </c>
      <c r="E33" s="499">
        <v>1425</v>
      </c>
      <c r="F33" s="499"/>
      <c r="G33" s="674">
        <v>576946.363</v>
      </c>
      <c r="H33" s="499">
        <v>531459.732</v>
      </c>
      <c r="I33" s="670">
        <v>43958.631</v>
      </c>
      <c r="J33" s="499">
        <v>1528</v>
      </c>
      <c r="K33" s="500"/>
      <c r="L33" s="679"/>
      <c r="M33" s="499"/>
      <c r="N33" s="499"/>
      <c r="O33" s="499"/>
      <c r="Q33" s="362"/>
      <c r="R33" s="857">
        <f t="shared" si="1"/>
        <v>2953</v>
      </c>
      <c r="S33" s="857"/>
      <c r="T33" s="857"/>
      <c r="U33" s="857"/>
      <c r="V33" s="861">
        <v>2953</v>
      </c>
      <c r="W33" s="861"/>
    </row>
    <row r="34" spans="1:23" ht="12.75">
      <c r="A34" s="203" t="s">
        <v>1135</v>
      </c>
      <c r="B34" s="669">
        <v>431432</v>
      </c>
      <c r="C34" s="497">
        <v>404258</v>
      </c>
      <c r="D34" s="669">
        <v>0</v>
      </c>
      <c r="E34" s="497">
        <v>1222</v>
      </c>
      <c r="F34" s="497">
        <v>25952</v>
      </c>
      <c r="G34" s="673">
        <v>158290.389</v>
      </c>
      <c r="H34" s="497">
        <v>145933.048</v>
      </c>
      <c r="I34" s="669">
        <v>2017.341</v>
      </c>
      <c r="J34" s="497">
        <v>466</v>
      </c>
      <c r="K34" s="498">
        <v>9874</v>
      </c>
      <c r="L34" s="678"/>
      <c r="M34" s="497"/>
      <c r="N34" s="497"/>
      <c r="O34" s="497"/>
      <c r="Q34" s="362"/>
      <c r="R34" s="851">
        <f t="shared" si="1"/>
        <v>1688</v>
      </c>
      <c r="S34" s="851">
        <f t="shared" si="0"/>
        <v>35826</v>
      </c>
      <c r="T34" s="851"/>
      <c r="U34" s="851"/>
      <c r="V34" s="859">
        <v>1688</v>
      </c>
      <c r="W34" s="859">
        <v>35826</v>
      </c>
    </row>
    <row r="35" spans="1:23" ht="12.75">
      <c r="A35" s="210" t="s">
        <v>1140</v>
      </c>
      <c r="B35" s="670">
        <v>704183</v>
      </c>
      <c r="C35" s="499">
        <v>704183</v>
      </c>
      <c r="D35" s="670">
        <v>0</v>
      </c>
      <c r="E35" s="499"/>
      <c r="F35" s="499"/>
      <c r="G35" s="674">
        <v>302892.626</v>
      </c>
      <c r="H35" s="499">
        <v>302892.626</v>
      </c>
      <c r="I35" s="670">
        <v>0</v>
      </c>
      <c r="J35" s="499"/>
      <c r="K35" s="500"/>
      <c r="L35" s="679"/>
      <c r="M35" s="499"/>
      <c r="N35" s="499"/>
      <c r="O35" s="499"/>
      <c r="Q35" s="362"/>
      <c r="R35" s="851"/>
      <c r="S35" s="851"/>
      <c r="T35" s="851"/>
      <c r="U35" s="851"/>
      <c r="V35" s="859"/>
      <c r="W35" s="859"/>
    </row>
    <row r="36" spans="1:23" ht="12.75">
      <c r="A36" s="210" t="s">
        <v>1141</v>
      </c>
      <c r="B36" s="670">
        <v>193453</v>
      </c>
      <c r="C36" s="499">
        <v>191791</v>
      </c>
      <c r="D36" s="670">
        <v>0</v>
      </c>
      <c r="E36" s="499">
        <v>1662</v>
      </c>
      <c r="F36" s="499"/>
      <c r="G36" s="674">
        <v>198630.115</v>
      </c>
      <c r="H36" s="499">
        <v>111969.11499999999</v>
      </c>
      <c r="I36" s="670">
        <v>0</v>
      </c>
      <c r="J36" s="499">
        <v>854</v>
      </c>
      <c r="K36" s="500">
        <v>85807</v>
      </c>
      <c r="L36" s="679"/>
      <c r="M36" s="499"/>
      <c r="N36" s="499"/>
      <c r="O36" s="499"/>
      <c r="Q36" s="362"/>
      <c r="R36" s="851">
        <f t="shared" si="1"/>
        <v>2516</v>
      </c>
      <c r="S36" s="851">
        <f t="shared" si="0"/>
        <v>85807</v>
      </c>
      <c r="T36" s="851">
        <f>+LDF!D36+LDF!H36+LDF!L36</f>
        <v>605</v>
      </c>
      <c r="U36" s="851">
        <f>+LDF!E36+LDF!I36+LDF!M36</f>
        <v>8062</v>
      </c>
      <c r="V36" s="859">
        <v>3121</v>
      </c>
      <c r="W36" s="859">
        <v>93869</v>
      </c>
    </row>
    <row r="37" spans="1:23" ht="12.75">
      <c r="A37" s="210" t="s">
        <v>807</v>
      </c>
      <c r="B37" s="671">
        <v>332467</v>
      </c>
      <c r="C37" s="501">
        <v>330467</v>
      </c>
      <c r="D37" s="671">
        <v>2000</v>
      </c>
      <c r="E37" s="501"/>
      <c r="F37" s="501"/>
      <c r="G37" s="675">
        <v>99128.068</v>
      </c>
      <c r="H37" s="501">
        <v>78117.999</v>
      </c>
      <c r="I37" s="671">
        <v>21010.069</v>
      </c>
      <c r="J37" s="501"/>
      <c r="K37" s="502"/>
      <c r="L37" s="680"/>
      <c r="M37" s="501"/>
      <c r="N37" s="501"/>
      <c r="O37" s="501"/>
      <c r="Q37" s="362"/>
      <c r="R37" s="851"/>
      <c r="S37" s="851"/>
      <c r="T37" s="851"/>
      <c r="U37" s="851"/>
      <c r="V37" s="859"/>
      <c r="W37" s="859"/>
    </row>
    <row r="38" spans="1:23" ht="12.75">
      <c r="A38" s="203" t="s">
        <v>1154</v>
      </c>
      <c r="B38" s="670">
        <v>520736</v>
      </c>
      <c r="C38" s="499">
        <v>502929.18247</v>
      </c>
      <c r="D38" s="670">
        <v>1220.81753</v>
      </c>
      <c r="E38" s="499"/>
      <c r="F38" s="499">
        <v>16586</v>
      </c>
      <c r="G38" s="674">
        <v>235866.13282273358</v>
      </c>
      <c r="H38" s="499">
        <v>235797.91882273357</v>
      </c>
      <c r="I38" s="670">
        <v>68.214</v>
      </c>
      <c r="J38" s="499"/>
      <c r="K38" s="500"/>
      <c r="L38" s="679">
        <v>1348</v>
      </c>
      <c r="M38" s="499">
        <v>1348</v>
      </c>
      <c r="N38" s="499"/>
      <c r="O38" s="499"/>
      <c r="Q38" s="362"/>
      <c r="R38" s="856"/>
      <c r="S38" s="856">
        <f t="shared" si="0"/>
        <v>16586</v>
      </c>
      <c r="T38" s="856"/>
      <c r="U38" s="856"/>
      <c r="V38" s="860"/>
      <c r="W38" s="860">
        <v>16586</v>
      </c>
    </row>
    <row r="39" spans="1:23" ht="12.75">
      <c r="A39" s="210" t="s">
        <v>133</v>
      </c>
      <c r="B39" s="670">
        <v>151965</v>
      </c>
      <c r="C39" s="499">
        <v>151965</v>
      </c>
      <c r="D39" s="670">
        <v>0</v>
      </c>
      <c r="E39" s="499"/>
      <c r="F39" s="499"/>
      <c r="G39" s="674">
        <v>127053.49308989021</v>
      </c>
      <c r="H39" s="499">
        <v>127053.49308989021</v>
      </c>
      <c r="I39" s="670">
        <v>0</v>
      </c>
      <c r="J39" s="499"/>
      <c r="K39" s="500"/>
      <c r="L39" s="679">
        <v>85397</v>
      </c>
      <c r="M39" s="499">
        <v>85397</v>
      </c>
      <c r="N39" s="499"/>
      <c r="O39" s="499"/>
      <c r="Q39" s="362"/>
      <c r="R39" s="851"/>
      <c r="S39" s="851"/>
      <c r="T39" s="851"/>
      <c r="U39" s="851"/>
      <c r="V39" s="859"/>
      <c r="W39" s="859"/>
    </row>
    <row r="40" spans="1:23" ht="12.75">
      <c r="A40" s="210" t="s">
        <v>134</v>
      </c>
      <c r="B40" s="670">
        <v>589571</v>
      </c>
      <c r="C40" s="499">
        <v>360439</v>
      </c>
      <c r="D40" s="670">
        <v>0</v>
      </c>
      <c r="E40" s="499">
        <v>182543</v>
      </c>
      <c r="F40" s="499">
        <v>46589</v>
      </c>
      <c r="G40" s="674">
        <v>818748.141</v>
      </c>
      <c r="H40" s="499">
        <v>471676.14099999995</v>
      </c>
      <c r="I40" s="670">
        <v>0</v>
      </c>
      <c r="J40" s="499">
        <v>327485</v>
      </c>
      <c r="K40" s="500">
        <v>19587</v>
      </c>
      <c r="L40" s="679">
        <v>945670</v>
      </c>
      <c r="M40" s="499">
        <v>945670</v>
      </c>
      <c r="N40" s="499"/>
      <c r="O40" s="499"/>
      <c r="Q40" s="362"/>
      <c r="R40" s="851">
        <f t="shared" si="1"/>
        <v>510028</v>
      </c>
      <c r="S40" s="851">
        <f t="shared" si="0"/>
        <v>66176</v>
      </c>
      <c r="T40" s="851"/>
      <c r="U40" s="851"/>
      <c r="V40" s="859">
        <v>510028</v>
      </c>
      <c r="W40" s="859">
        <v>66176</v>
      </c>
    </row>
    <row r="41" spans="1:23" ht="12.75">
      <c r="A41" s="210" t="s">
        <v>135</v>
      </c>
      <c r="B41" s="670">
        <v>289747</v>
      </c>
      <c r="C41" s="499">
        <v>155911</v>
      </c>
      <c r="D41" s="670">
        <v>9787</v>
      </c>
      <c r="E41" s="499">
        <v>61010</v>
      </c>
      <c r="F41" s="499">
        <v>63039</v>
      </c>
      <c r="G41" s="674">
        <v>385908.1628553827</v>
      </c>
      <c r="H41" s="499">
        <v>231765.84360538272</v>
      </c>
      <c r="I41" s="670">
        <v>8749.31925</v>
      </c>
      <c r="J41" s="499">
        <v>81743</v>
      </c>
      <c r="K41" s="500">
        <v>63650</v>
      </c>
      <c r="L41" s="679"/>
      <c r="M41" s="499"/>
      <c r="N41" s="499"/>
      <c r="O41" s="499"/>
      <c r="Q41" s="362"/>
      <c r="R41" s="857">
        <f t="shared" si="1"/>
        <v>142753</v>
      </c>
      <c r="S41" s="857">
        <f t="shared" si="0"/>
        <v>126689</v>
      </c>
      <c r="T41" s="857"/>
      <c r="U41" s="857">
        <f>+LDF!E41+LDF!I41+LDF!M41</f>
        <v>14120</v>
      </c>
      <c r="V41" s="861">
        <v>142753</v>
      </c>
      <c r="W41" s="861">
        <v>140809</v>
      </c>
    </row>
    <row r="42" spans="1:23" ht="12.75">
      <c r="A42" s="203" t="s">
        <v>136</v>
      </c>
      <c r="B42" s="669">
        <v>2197646</v>
      </c>
      <c r="C42" s="497">
        <v>1579122</v>
      </c>
      <c r="D42" s="669">
        <v>0</v>
      </c>
      <c r="E42" s="497">
        <v>618524</v>
      </c>
      <c r="F42" s="497"/>
      <c r="G42" s="673">
        <v>1100997.626</v>
      </c>
      <c r="H42" s="497">
        <v>201082.65599999996</v>
      </c>
      <c r="I42" s="669">
        <v>303674.97</v>
      </c>
      <c r="J42" s="497">
        <v>245869</v>
      </c>
      <c r="K42" s="498">
        <v>350371</v>
      </c>
      <c r="L42" s="678">
        <v>1360325</v>
      </c>
      <c r="M42" s="497">
        <v>1036864</v>
      </c>
      <c r="N42" s="497">
        <v>251624</v>
      </c>
      <c r="O42" s="497">
        <v>71837</v>
      </c>
      <c r="Q42" s="362"/>
      <c r="R42" s="851">
        <f t="shared" si="1"/>
        <v>1116017</v>
      </c>
      <c r="S42" s="851">
        <f t="shared" si="0"/>
        <v>422208</v>
      </c>
      <c r="T42" s="851">
        <f>+LDF!D42+LDF!H42+LDF!L42</f>
        <v>780615</v>
      </c>
      <c r="U42" s="851"/>
      <c r="V42" s="859">
        <v>1896632</v>
      </c>
      <c r="W42" s="859">
        <v>422208</v>
      </c>
    </row>
    <row r="43" spans="1:23" ht="12.75">
      <c r="A43" s="210" t="s">
        <v>137</v>
      </c>
      <c r="B43" s="670">
        <v>1656334</v>
      </c>
      <c r="C43" s="499">
        <v>1458932.65085</v>
      </c>
      <c r="D43" s="670">
        <v>29540.34915</v>
      </c>
      <c r="E43" s="499">
        <v>62595</v>
      </c>
      <c r="F43" s="499">
        <v>105266</v>
      </c>
      <c r="G43" s="674">
        <v>677504.405</v>
      </c>
      <c r="H43" s="499">
        <v>585163.405</v>
      </c>
      <c r="I43" s="670">
        <v>0</v>
      </c>
      <c r="J43" s="499">
        <v>27754</v>
      </c>
      <c r="K43" s="500">
        <v>64587</v>
      </c>
      <c r="L43" s="679">
        <v>4884</v>
      </c>
      <c r="M43" s="499">
        <v>4884</v>
      </c>
      <c r="N43" s="499"/>
      <c r="O43" s="499"/>
      <c r="Q43" s="362"/>
      <c r="R43" s="851">
        <f t="shared" si="1"/>
        <v>90349</v>
      </c>
      <c r="S43" s="851">
        <f t="shared" si="0"/>
        <v>169853</v>
      </c>
      <c r="T43" s="851"/>
      <c r="U43" s="851"/>
      <c r="V43" s="859">
        <v>90349</v>
      </c>
      <c r="W43" s="859">
        <v>169853</v>
      </c>
    </row>
    <row r="44" spans="1:23" ht="12.75">
      <c r="A44" s="210" t="s">
        <v>138</v>
      </c>
      <c r="B44" s="670">
        <v>124839</v>
      </c>
      <c r="C44" s="499">
        <v>120166.098</v>
      </c>
      <c r="D44" s="670">
        <v>873.902</v>
      </c>
      <c r="E44" s="499">
        <v>2647</v>
      </c>
      <c r="F44" s="499">
        <v>1152</v>
      </c>
      <c r="G44" s="674">
        <v>82251.458</v>
      </c>
      <c r="H44" s="499">
        <v>69319.458</v>
      </c>
      <c r="I44" s="670">
        <v>4250</v>
      </c>
      <c r="J44" s="499">
        <v>1734</v>
      </c>
      <c r="K44" s="500">
        <v>6948</v>
      </c>
      <c r="L44" s="679"/>
      <c r="M44" s="499"/>
      <c r="N44" s="499"/>
      <c r="O44" s="499"/>
      <c r="Q44" s="362"/>
      <c r="R44" s="851">
        <f t="shared" si="1"/>
        <v>4381</v>
      </c>
      <c r="S44" s="851">
        <f t="shared" si="0"/>
        <v>8100</v>
      </c>
      <c r="T44" s="851"/>
      <c r="U44" s="851"/>
      <c r="V44" s="859">
        <v>4381</v>
      </c>
      <c r="W44" s="859">
        <v>8100</v>
      </c>
    </row>
    <row r="45" spans="1:23" ht="12.75">
      <c r="A45" s="210" t="s">
        <v>772</v>
      </c>
      <c r="B45" s="671">
        <v>1894435</v>
      </c>
      <c r="C45" s="501">
        <v>1866205.791</v>
      </c>
      <c r="D45" s="671">
        <v>15773.209</v>
      </c>
      <c r="E45" s="501"/>
      <c r="F45" s="501">
        <v>12456</v>
      </c>
      <c r="G45" s="675">
        <v>940807.146</v>
      </c>
      <c r="H45" s="501">
        <v>733938.797</v>
      </c>
      <c r="I45" s="671">
        <v>186716.349</v>
      </c>
      <c r="J45" s="501"/>
      <c r="K45" s="502">
        <v>20152</v>
      </c>
      <c r="L45" s="680">
        <v>201155</v>
      </c>
      <c r="M45" s="501">
        <v>201155</v>
      </c>
      <c r="N45" s="501"/>
      <c r="O45" s="501"/>
      <c r="Q45" s="362"/>
      <c r="R45" s="851"/>
      <c r="S45" s="851">
        <f t="shared" si="0"/>
        <v>32608</v>
      </c>
      <c r="T45" s="851"/>
      <c r="U45" s="851"/>
      <c r="V45" s="859"/>
      <c r="W45" s="859">
        <v>32608</v>
      </c>
    </row>
    <row r="46" spans="1:23" ht="12.75">
      <c r="A46" s="203" t="s">
        <v>774</v>
      </c>
      <c r="B46" s="670">
        <v>410639</v>
      </c>
      <c r="C46" s="499">
        <v>302510</v>
      </c>
      <c r="D46" s="670">
        <v>1000</v>
      </c>
      <c r="E46" s="499">
        <v>599</v>
      </c>
      <c r="F46" s="499">
        <v>106530</v>
      </c>
      <c r="G46" s="674">
        <v>381068.419</v>
      </c>
      <c r="H46" s="499">
        <v>32852.12400000001</v>
      </c>
      <c r="I46" s="670">
        <v>51783.295</v>
      </c>
      <c r="J46" s="499">
        <v>955</v>
      </c>
      <c r="K46" s="500">
        <v>295478</v>
      </c>
      <c r="L46" s="679">
        <v>199394</v>
      </c>
      <c r="M46" s="499">
        <v>199394</v>
      </c>
      <c r="N46" s="499"/>
      <c r="O46" s="499"/>
      <c r="Q46" s="362"/>
      <c r="R46" s="856">
        <f t="shared" si="1"/>
        <v>1554</v>
      </c>
      <c r="S46" s="856">
        <f t="shared" si="0"/>
        <v>402008</v>
      </c>
      <c r="T46" s="856"/>
      <c r="U46" s="856"/>
      <c r="V46" s="860">
        <v>1554</v>
      </c>
      <c r="W46" s="860">
        <v>402008</v>
      </c>
    </row>
    <row r="47" spans="1:23" ht="12.75">
      <c r="A47" s="210" t="s">
        <v>1194</v>
      </c>
      <c r="B47" s="670">
        <v>412950</v>
      </c>
      <c r="C47" s="499">
        <v>396471</v>
      </c>
      <c r="D47" s="670">
        <v>0</v>
      </c>
      <c r="E47" s="499">
        <v>16479</v>
      </c>
      <c r="F47" s="499"/>
      <c r="G47" s="674">
        <v>484301.875</v>
      </c>
      <c r="H47" s="499">
        <v>411877.45637</v>
      </c>
      <c r="I47" s="670">
        <v>33089.41863</v>
      </c>
      <c r="J47" s="499">
        <v>13587</v>
      </c>
      <c r="K47" s="500">
        <v>25748</v>
      </c>
      <c r="L47" s="679"/>
      <c r="M47" s="499"/>
      <c r="N47" s="499"/>
      <c r="O47" s="499"/>
      <c r="Q47" s="362"/>
      <c r="R47" s="851">
        <f t="shared" si="1"/>
        <v>30066</v>
      </c>
      <c r="S47" s="851">
        <f t="shared" si="0"/>
        <v>25748</v>
      </c>
      <c r="T47" s="851"/>
      <c r="U47" s="851"/>
      <c r="V47" s="859">
        <v>30066</v>
      </c>
      <c r="W47" s="859">
        <v>25748</v>
      </c>
    </row>
    <row r="48" spans="1:23" ht="12.75">
      <c r="A48" s="210" t="s">
        <v>776</v>
      </c>
      <c r="B48" s="670">
        <v>2106731</v>
      </c>
      <c r="C48" s="499">
        <v>2070386</v>
      </c>
      <c r="D48" s="670">
        <v>13708</v>
      </c>
      <c r="E48" s="499">
        <v>22637</v>
      </c>
      <c r="F48" s="499"/>
      <c r="G48" s="674">
        <v>951303.505</v>
      </c>
      <c r="H48" s="499">
        <v>841452.355</v>
      </c>
      <c r="I48" s="670">
        <v>97244.15</v>
      </c>
      <c r="J48" s="499">
        <v>12584</v>
      </c>
      <c r="K48" s="500">
        <v>23</v>
      </c>
      <c r="L48" s="679">
        <v>931084</v>
      </c>
      <c r="M48" s="499">
        <v>837743</v>
      </c>
      <c r="N48" s="499">
        <v>37726</v>
      </c>
      <c r="O48" s="499">
        <v>55615</v>
      </c>
      <c r="Q48" s="362"/>
      <c r="R48" s="851">
        <f t="shared" si="1"/>
        <v>72947</v>
      </c>
      <c r="S48" s="851">
        <f t="shared" si="0"/>
        <v>55638</v>
      </c>
      <c r="T48" s="851"/>
      <c r="U48" s="851"/>
      <c r="V48" s="859">
        <v>72947</v>
      </c>
      <c r="W48" s="859">
        <v>55638</v>
      </c>
    </row>
    <row r="49" spans="1:23" ht="12.75">
      <c r="A49" s="210" t="s">
        <v>139</v>
      </c>
      <c r="B49" s="670">
        <v>146104</v>
      </c>
      <c r="C49" s="499">
        <v>79985</v>
      </c>
      <c r="D49" s="670">
        <v>0</v>
      </c>
      <c r="E49" s="499">
        <v>44258</v>
      </c>
      <c r="F49" s="499">
        <v>21861</v>
      </c>
      <c r="G49" s="674">
        <v>66794.579</v>
      </c>
      <c r="H49" s="499">
        <v>10278.005999999994</v>
      </c>
      <c r="I49" s="670">
        <v>17011.573</v>
      </c>
      <c r="J49" s="499">
        <v>958</v>
      </c>
      <c r="K49" s="500">
        <v>38547</v>
      </c>
      <c r="L49" s="679">
        <v>12064</v>
      </c>
      <c r="M49" s="499">
        <v>12064</v>
      </c>
      <c r="N49" s="499"/>
      <c r="O49" s="499"/>
      <c r="Q49" s="362"/>
      <c r="R49" s="857">
        <f t="shared" si="1"/>
        <v>45216</v>
      </c>
      <c r="S49" s="857">
        <f t="shared" si="0"/>
        <v>60408</v>
      </c>
      <c r="T49" s="857"/>
      <c r="U49" s="857"/>
      <c r="V49" s="861">
        <v>45216</v>
      </c>
      <c r="W49" s="861">
        <v>60408</v>
      </c>
    </row>
    <row r="50" spans="1:23" ht="12.75">
      <c r="A50" s="203" t="s">
        <v>140</v>
      </c>
      <c r="B50" s="669">
        <v>535261</v>
      </c>
      <c r="C50" s="497">
        <v>526446.936325</v>
      </c>
      <c r="D50" s="669">
        <v>1347.063675</v>
      </c>
      <c r="E50" s="497">
        <v>6252</v>
      </c>
      <c r="F50" s="497">
        <v>1215</v>
      </c>
      <c r="G50" s="673">
        <v>234736.873</v>
      </c>
      <c r="H50" s="497">
        <v>40855.79199999999</v>
      </c>
      <c r="I50" s="669">
        <v>71794.081</v>
      </c>
      <c r="J50" s="497">
        <v>1540</v>
      </c>
      <c r="K50" s="498">
        <v>120547</v>
      </c>
      <c r="L50" s="678">
        <v>17350</v>
      </c>
      <c r="M50" s="497">
        <v>17350</v>
      </c>
      <c r="N50" s="497"/>
      <c r="O50" s="497"/>
      <c r="Q50" s="362"/>
      <c r="R50" s="851">
        <f t="shared" si="1"/>
        <v>7792</v>
      </c>
      <c r="S50" s="851">
        <f t="shared" si="0"/>
        <v>121762</v>
      </c>
      <c r="T50" s="851"/>
      <c r="U50" s="851"/>
      <c r="V50" s="859">
        <v>7792</v>
      </c>
      <c r="W50" s="859">
        <v>121762</v>
      </c>
    </row>
    <row r="51" spans="1:23" ht="12.75">
      <c r="A51" s="210" t="s">
        <v>141</v>
      </c>
      <c r="B51" s="670">
        <v>130076</v>
      </c>
      <c r="C51" s="499">
        <v>127432.80597</v>
      </c>
      <c r="D51" s="670">
        <v>2642.19403</v>
      </c>
      <c r="E51" s="499">
        <v>1</v>
      </c>
      <c r="F51" s="499"/>
      <c r="G51" s="674">
        <v>73723.4</v>
      </c>
      <c r="H51" s="499">
        <v>21026.4</v>
      </c>
      <c r="I51" s="670">
        <v>0</v>
      </c>
      <c r="J51" s="499"/>
      <c r="K51" s="500">
        <v>52697</v>
      </c>
      <c r="L51" s="679"/>
      <c r="M51" s="499"/>
      <c r="N51" s="499"/>
      <c r="O51" s="499"/>
      <c r="Q51" s="362"/>
      <c r="R51" s="851">
        <f t="shared" si="1"/>
        <v>1</v>
      </c>
      <c r="S51" s="851">
        <f t="shared" si="0"/>
        <v>52697</v>
      </c>
      <c r="T51" s="851"/>
      <c r="U51" s="851"/>
      <c r="V51" s="859">
        <v>1</v>
      </c>
      <c r="W51" s="859">
        <v>52697</v>
      </c>
    </row>
    <row r="52" spans="1:23" ht="12.75">
      <c r="A52" s="210" t="s">
        <v>1216</v>
      </c>
      <c r="B52" s="670">
        <v>849662</v>
      </c>
      <c r="C52" s="499">
        <v>756832.039</v>
      </c>
      <c r="D52" s="670">
        <v>12238.961</v>
      </c>
      <c r="E52" s="499">
        <v>1</v>
      </c>
      <c r="F52" s="499">
        <v>80590</v>
      </c>
      <c r="G52" s="674">
        <v>391104.596</v>
      </c>
      <c r="H52" s="499">
        <v>290888.396</v>
      </c>
      <c r="I52" s="670">
        <v>23804.2</v>
      </c>
      <c r="J52" s="499">
        <v>45027</v>
      </c>
      <c r="K52" s="500">
        <v>31385</v>
      </c>
      <c r="L52" s="679">
        <v>28</v>
      </c>
      <c r="M52" s="499">
        <v>28</v>
      </c>
      <c r="N52" s="499"/>
      <c r="O52" s="499"/>
      <c r="Q52" s="362"/>
      <c r="R52" s="851">
        <f t="shared" si="1"/>
        <v>45028</v>
      </c>
      <c r="S52" s="851">
        <f t="shared" si="0"/>
        <v>111975</v>
      </c>
      <c r="T52" s="851"/>
      <c r="U52" s="851">
        <f>+LDF!E52+LDF!I52+LDF!M52</f>
        <v>123</v>
      </c>
      <c r="V52" s="859">
        <v>45028</v>
      </c>
      <c r="W52" s="859">
        <v>112098</v>
      </c>
    </row>
    <row r="53" spans="1:23" ht="12.75">
      <c r="A53" s="210" t="s">
        <v>784</v>
      </c>
      <c r="B53" s="671">
        <v>3086196</v>
      </c>
      <c r="C53" s="501">
        <v>1922687.5010000002</v>
      </c>
      <c r="D53" s="671">
        <v>31330.499</v>
      </c>
      <c r="E53" s="501">
        <v>29523</v>
      </c>
      <c r="F53" s="501">
        <v>1102655</v>
      </c>
      <c r="G53" s="675">
        <v>4718320.755</v>
      </c>
      <c r="H53" s="501">
        <v>1467907.9558100002</v>
      </c>
      <c r="I53" s="671">
        <v>248081.79919</v>
      </c>
      <c r="J53" s="501">
        <v>16587</v>
      </c>
      <c r="K53" s="502">
        <v>2985744</v>
      </c>
      <c r="L53" s="680">
        <v>238793</v>
      </c>
      <c r="M53" s="501">
        <v>238793</v>
      </c>
      <c r="N53" s="501"/>
      <c r="O53" s="501"/>
      <c r="Q53" s="362"/>
      <c r="R53" s="851">
        <f t="shared" si="1"/>
        <v>46110</v>
      </c>
      <c r="S53" s="851">
        <f t="shared" si="0"/>
        <v>4088399</v>
      </c>
      <c r="T53" s="851"/>
      <c r="U53" s="851">
        <f>+LDF!E53+LDF!I53+LDF!M53</f>
        <v>1824</v>
      </c>
      <c r="V53" s="859">
        <v>46110</v>
      </c>
      <c r="W53" s="859">
        <v>4090223</v>
      </c>
    </row>
    <row r="54" spans="1:23" ht="12.75">
      <c r="A54" s="203" t="s">
        <v>1225</v>
      </c>
      <c r="B54" s="670">
        <v>372747</v>
      </c>
      <c r="C54" s="499">
        <v>369345.4746079844</v>
      </c>
      <c r="D54" s="670">
        <v>2676.52539201558</v>
      </c>
      <c r="E54" s="499"/>
      <c r="F54" s="499">
        <v>725</v>
      </c>
      <c r="G54" s="674">
        <v>129848.109</v>
      </c>
      <c r="H54" s="499">
        <v>99012.00099999999</v>
      </c>
      <c r="I54" s="670">
        <v>28249.108</v>
      </c>
      <c r="J54" s="499"/>
      <c r="K54" s="500">
        <v>2587</v>
      </c>
      <c r="L54" s="679">
        <v>1440</v>
      </c>
      <c r="M54" s="499">
        <v>1440</v>
      </c>
      <c r="N54" s="499"/>
      <c r="O54" s="499"/>
      <c r="Q54" s="362"/>
      <c r="R54" s="856"/>
      <c r="S54" s="856">
        <f t="shared" si="0"/>
        <v>3312</v>
      </c>
      <c r="T54" s="856"/>
      <c r="U54" s="856"/>
      <c r="V54" s="860"/>
      <c r="W54" s="860">
        <v>3312</v>
      </c>
    </row>
    <row r="55" spans="1:23" ht="12.75">
      <c r="A55" s="210" t="s">
        <v>1230</v>
      </c>
      <c r="B55" s="670">
        <v>94961</v>
      </c>
      <c r="C55" s="499">
        <v>58374.402</v>
      </c>
      <c r="D55" s="670">
        <v>692.598</v>
      </c>
      <c r="E55" s="499"/>
      <c r="F55" s="499">
        <v>35894</v>
      </c>
      <c r="G55" s="674">
        <v>133408.208</v>
      </c>
      <c r="H55" s="499">
        <v>92351.20800000001</v>
      </c>
      <c r="I55" s="670">
        <v>0</v>
      </c>
      <c r="J55" s="499"/>
      <c r="K55" s="500">
        <v>41057</v>
      </c>
      <c r="L55" s="679"/>
      <c r="M55" s="499"/>
      <c r="N55" s="499"/>
      <c r="O55" s="499"/>
      <c r="Q55" s="362"/>
      <c r="R55" s="851"/>
      <c r="S55" s="851">
        <f t="shared" si="0"/>
        <v>76951</v>
      </c>
      <c r="T55" s="851"/>
      <c r="U55" s="851"/>
      <c r="V55" s="859"/>
      <c r="W55" s="859">
        <v>76951</v>
      </c>
    </row>
    <row r="56" spans="1:23" ht="12.75">
      <c r="A56" s="210" t="s">
        <v>788</v>
      </c>
      <c r="B56" s="670">
        <v>932996</v>
      </c>
      <c r="C56" s="499">
        <v>889484.127</v>
      </c>
      <c r="D56" s="670">
        <v>7572.873</v>
      </c>
      <c r="E56" s="499">
        <v>19415</v>
      </c>
      <c r="F56" s="499">
        <v>16524</v>
      </c>
      <c r="G56" s="674">
        <v>855580.9061435638</v>
      </c>
      <c r="H56" s="499">
        <v>569667.7691435638</v>
      </c>
      <c r="I56" s="670">
        <v>191952.137</v>
      </c>
      <c r="J56" s="499">
        <v>61025</v>
      </c>
      <c r="K56" s="500">
        <v>32936</v>
      </c>
      <c r="L56" s="679">
        <v>211578</v>
      </c>
      <c r="M56" s="499">
        <v>211578</v>
      </c>
      <c r="N56" s="499"/>
      <c r="O56" s="499"/>
      <c r="Q56" s="362"/>
      <c r="R56" s="851">
        <f t="shared" si="1"/>
        <v>80440</v>
      </c>
      <c r="S56" s="851">
        <f t="shared" si="0"/>
        <v>49460</v>
      </c>
      <c r="T56" s="851">
        <f>+LDF!D56+LDF!H56+LDF!L56</f>
        <v>58032</v>
      </c>
      <c r="U56" s="851">
        <f>+LDF!E56+LDF!I56+LDF!M56</f>
        <v>692</v>
      </c>
      <c r="V56" s="859">
        <v>138472</v>
      </c>
      <c r="W56" s="859">
        <v>50152</v>
      </c>
    </row>
    <row r="57" spans="1:23" ht="12.75">
      <c r="A57" s="210" t="s">
        <v>793</v>
      </c>
      <c r="B57" s="670">
        <v>1119386</v>
      </c>
      <c r="C57" s="499">
        <v>1078635.677</v>
      </c>
      <c r="D57" s="670">
        <v>6987.323</v>
      </c>
      <c r="E57" s="499">
        <v>25221</v>
      </c>
      <c r="F57" s="499">
        <v>8542</v>
      </c>
      <c r="G57" s="674">
        <v>563969.308</v>
      </c>
      <c r="H57" s="499">
        <v>408725.15199999994</v>
      </c>
      <c r="I57" s="670">
        <v>121801.156</v>
      </c>
      <c r="J57" s="499">
        <v>10964</v>
      </c>
      <c r="K57" s="500">
        <v>22479</v>
      </c>
      <c r="L57" s="679">
        <v>146715</v>
      </c>
      <c r="M57" s="499">
        <v>146715</v>
      </c>
      <c r="N57" s="499"/>
      <c r="O57" s="499"/>
      <c r="Q57" s="362"/>
      <c r="R57" s="857">
        <f t="shared" si="1"/>
        <v>36185</v>
      </c>
      <c r="S57" s="857">
        <f t="shared" si="0"/>
        <v>31021</v>
      </c>
      <c r="T57" s="857"/>
      <c r="U57" s="857"/>
      <c r="V57" s="861">
        <v>36185</v>
      </c>
      <c r="W57" s="861">
        <v>31021</v>
      </c>
    </row>
    <row r="58" spans="1:23" ht="12.75">
      <c r="A58" s="203" t="s">
        <v>142</v>
      </c>
      <c r="B58" s="669">
        <v>1107615</v>
      </c>
      <c r="C58" s="497">
        <v>1104491.513</v>
      </c>
      <c r="D58" s="669">
        <v>1525.487</v>
      </c>
      <c r="E58" s="497"/>
      <c r="F58" s="497">
        <v>1598</v>
      </c>
      <c r="G58" s="673">
        <v>272900.006</v>
      </c>
      <c r="H58" s="497">
        <v>256615.006</v>
      </c>
      <c r="I58" s="669">
        <v>0</v>
      </c>
      <c r="J58" s="497"/>
      <c r="K58" s="498">
        <v>16285</v>
      </c>
      <c r="L58" s="678">
        <v>58016</v>
      </c>
      <c r="M58" s="497">
        <v>58016</v>
      </c>
      <c r="N58" s="497"/>
      <c r="O58" s="497"/>
      <c r="Q58" s="362"/>
      <c r="R58" s="851"/>
      <c r="S58" s="851">
        <f t="shared" si="0"/>
        <v>17883</v>
      </c>
      <c r="T58" s="851"/>
      <c r="U58" s="851">
        <f>+LDF!E58+LDF!I58+LDF!M58</f>
        <v>93</v>
      </c>
      <c r="V58" s="859"/>
      <c r="W58" s="859">
        <v>17976</v>
      </c>
    </row>
    <row r="59" spans="1:23" ht="12.75">
      <c r="A59" s="210" t="s">
        <v>1247</v>
      </c>
      <c r="B59" s="670">
        <v>1006012</v>
      </c>
      <c r="C59" s="499">
        <v>890481.357</v>
      </c>
      <c r="D59" s="670">
        <v>1367.643</v>
      </c>
      <c r="E59" s="499">
        <v>81585</v>
      </c>
      <c r="F59" s="499">
        <v>32578</v>
      </c>
      <c r="G59" s="674">
        <v>548014.433983279</v>
      </c>
      <c r="H59" s="499">
        <v>496551.43398327904</v>
      </c>
      <c r="I59" s="670">
        <v>0</v>
      </c>
      <c r="J59" s="499">
        <v>38900</v>
      </c>
      <c r="K59" s="500">
        <v>12563</v>
      </c>
      <c r="L59" s="679"/>
      <c r="M59" s="499"/>
      <c r="N59" s="499"/>
      <c r="O59" s="499"/>
      <c r="Q59" s="362"/>
      <c r="R59" s="851">
        <f t="shared" si="1"/>
        <v>120485</v>
      </c>
      <c r="S59" s="851">
        <f t="shared" si="0"/>
        <v>45141</v>
      </c>
      <c r="T59" s="851"/>
      <c r="U59" s="851"/>
      <c r="V59" s="859">
        <v>120485</v>
      </c>
      <c r="W59" s="859">
        <v>45141</v>
      </c>
    </row>
    <row r="60" spans="1:23" ht="12.75">
      <c r="A60" s="210" t="s">
        <v>1252</v>
      </c>
      <c r="B60" s="671">
        <v>105251</v>
      </c>
      <c r="C60" s="501">
        <v>103986.229</v>
      </c>
      <c r="D60" s="671">
        <v>1264.771</v>
      </c>
      <c r="E60" s="501"/>
      <c r="F60" s="501"/>
      <c r="G60" s="675">
        <v>73188.757</v>
      </c>
      <c r="H60" s="501">
        <v>61613.421</v>
      </c>
      <c r="I60" s="671">
        <v>8323.336</v>
      </c>
      <c r="J60" s="501"/>
      <c r="K60" s="502">
        <v>3252</v>
      </c>
      <c r="L60" s="680"/>
      <c r="M60" s="501"/>
      <c r="N60" s="501"/>
      <c r="O60" s="501"/>
      <c r="Q60" s="362"/>
      <c r="R60" s="857"/>
      <c r="S60" s="857">
        <f t="shared" si="0"/>
        <v>3252</v>
      </c>
      <c r="T60" s="857"/>
      <c r="U60" s="857"/>
      <c r="V60" s="861"/>
      <c r="W60" s="861">
        <v>3252</v>
      </c>
    </row>
    <row r="61" spans="1:23" ht="13.5" thickBot="1">
      <c r="A61" s="503"/>
      <c r="B61" s="665"/>
      <c r="C61" s="451"/>
      <c r="D61" s="665"/>
      <c r="E61" s="451"/>
      <c r="F61" s="451"/>
      <c r="G61" s="676"/>
      <c r="H61" s="451"/>
      <c r="I61" s="665"/>
      <c r="J61" s="451"/>
      <c r="K61" s="451"/>
      <c r="L61" s="676"/>
      <c r="M61" s="451"/>
      <c r="N61" s="451"/>
      <c r="O61" s="451"/>
      <c r="Q61" s="362"/>
      <c r="R61" s="851"/>
      <c r="S61" s="851"/>
      <c r="T61" s="851"/>
      <c r="U61" s="851"/>
      <c r="V61" s="859"/>
      <c r="W61" s="859"/>
    </row>
    <row r="62" spans="1:23" ht="14.25" thickBot="1" thickTop="1">
      <c r="A62" s="420" t="s">
        <v>728</v>
      </c>
      <c r="B62" s="672">
        <v>39377467</v>
      </c>
      <c r="C62" s="504">
        <v>34788261.04419299</v>
      </c>
      <c r="D62" s="672">
        <v>293902.9558070156</v>
      </c>
      <c r="E62" s="504">
        <v>2400061</v>
      </c>
      <c r="F62" s="504">
        <v>1895242</v>
      </c>
      <c r="G62" s="677">
        <v>30775044.488894843</v>
      </c>
      <c r="H62" s="504">
        <v>18393348.45883485</v>
      </c>
      <c r="I62" s="672">
        <v>3291782.03006</v>
      </c>
      <c r="J62" s="504">
        <v>1684598</v>
      </c>
      <c r="K62" s="504">
        <v>7405316</v>
      </c>
      <c r="L62" s="677">
        <v>8079078</v>
      </c>
      <c r="M62" s="504">
        <v>7406676</v>
      </c>
      <c r="N62" s="504">
        <v>318965</v>
      </c>
      <c r="O62" s="504">
        <v>353437</v>
      </c>
      <c r="Q62" s="362"/>
      <c r="R62" s="852">
        <f t="shared" si="1"/>
        <v>4403624</v>
      </c>
      <c r="S62" s="852">
        <f t="shared" si="0"/>
        <v>9653995</v>
      </c>
      <c r="T62" s="852">
        <f>+LDF!D62+LDF!H62+LDF!L62</f>
        <v>971054</v>
      </c>
      <c r="U62" s="852">
        <f>+LDF!E62+LDF!I62+LDF!M62</f>
        <v>95311</v>
      </c>
      <c r="V62" s="862">
        <v>5374678</v>
      </c>
      <c r="W62" s="862">
        <v>9749306</v>
      </c>
    </row>
    <row r="63" spans="1:15" ht="13.5" thickTop="1">
      <c r="A63" s="205"/>
      <c r="B63" s="505"/>
      <c r="C63" s="505"/>
      <c r="D63" s="505"/>
      <c r="E63" s="505"/>
      <c r="F63" s="505"/>
      <c r="G63" s="505"/>
      <c r="H63" s="505"/>
      <c r="I63" s="505"/>
      <c r="J63" s="505"/>
      <c r="K63" s="505"/>
      <c r="L63" s="505"/>
      <c r="M63" s="505"/>
      <c r="N63" s="505"/>
      <c r="O63" s="506"/>
    </row>
    <row r="64" spans="1:15" ht="12.75">
      <c r="A64" s="263" t="s">
        <v>179</v>
      </c>
      <c r="B64" s="507"/>
      <c r="C64" s="507"/>
      <c r="D64" s="507"/>
      <c r="E64" s="507"/>
      <c r="F64" s="507"/>
      <c r="G64" s="507"/>
      <c r="H64" s="507"/>
      <c r="I64" s="507"/>
      <c r="J64" s="507"/>
      <c r="K64" s="507"/>
      <c r="L64" s="507"/>
      <c r="M64" s="507"/>
      <c r="N64" s="507"/>
      <c r="O64" s="273"/>
    </row>
    <row r="65" spans="1:15" ht="12.75">
      <c r="A65" s="263" t="s">
        <v>180</v>
      </c>
      <c r="B65" s="278"/>
      <c r="C65" s="278"/>
      <c r="D65" s="278"/>
      <c r="E65" s="278"/>
      <c r="F65" s="278"/>
      <c r="G65" s="278"/>
      <c r="H65" s="507"/>
      <c r="I65" s="507"/>
      <c r="J65" s="507"/>
      <c r="K65" s="278"/>
      <c r="L65" s="278"/>
      <c r="M65" s="278"/>
      <c r="N65" s="278"/>
      <c r="O65" s="508"/>
    </row>
    <row r="66" spans="1:15" ht="12.75">
      <c r="A66" s="263"/>
      <c r="B66" s="278"/>
      <c r="C66" s="278"/>
      <c r="D66" s="278"/>
      <c r="E66" s="278"/>
      <c r="F66" s="278"/>
      <c r="G66" s="278"/>
      <c r="H66" s="507"/>
      <c r="I66" s="507"/>
      <c r="J66" s="507"/>
      <c r="K66" s="278"/>
      <c r="L66" s="278"/>
      <c r="M66" s="278"/>
      <c r="N66" s="278"/>
      <c r="O66" s="508"/>
    </row>
    <row r="67" spans="1:15" ht="12.75">
      <c r="A67" s="226"/>
      <c r="B67" s="201"/>
      <c r="C67" s="201"/>
      <c r="D67" s="201"/>
      <c r="E67" s="201"/>
      <c r="F67" s="201"/>
      <c r="G67" s="201"/>
      <c r="H67" s="201"/>
      <c r="I67" s="200"/>
      <c r="J67" s="201"/>
      <c r="K67" s="201"/>
      <c r="L67" s="201"/>
      <c r="M67" s="201"/>
      <c r="N67" s="201"/>
      <c r="O67" s="509"/>
    </row>
    <row r="69" ht="12.75">
      <c r="A69" s="416" t="s">
        <v>983</v>
      </c>
    </row>
    <row r="70" ht="12.75">
      <c r="A70" t="s">
        <v>984</v>
      </c>
    </row>
    <row r="72" spans="1:4" ht="12.75">
      <c r="A72" s="664" t="s">
        <v>324</v>
      </c>
      <c r="B72" s="664"/>
      <c r="C72" s="664"/>
      <c r="D72" s="664"/>
    </row>
  </sheetData>
  <hyperlinks>
    <hyperlink ref="A69" r:id="rId1" display="http://www.fhwa.dot.gov/policyinformation/statistics/2007/xls/sdf.xl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Thomas A. Rubin, Consultant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A. Rubin</dc:creator>
  <cp:keywords/>
  <dc:description/>
  <cp:lastModifiedBy>Thomas A. Rubin</cp:lastModifiedBy>
  <cp:lastPrinted>2010-09-19T14:50:58Z</cp:lastPrinted>
  <dcterms:created xsi:type="dcterms:W3CDTF">2010-01-18T16:23:09Z</dcterms:created>
  <dcterms:modified xsi:type="dcterms:W3CDTF">2010-09-19T20:11:39Z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